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05" tabRatio="598" firstSheet="1" activeTab="1"/>
  </bookViews>
  <sheets>
    <sheet name="прил.1" sheetId="1" r:id="rId1"/>
    <sheet name="прил.13" sheetId="2" r:id="rId2"/>
  </sheets>
  <definedNames>
    <definedName name="_xlnm.Print_Titles" localSheetId="0">'прил.1'!$11:$12</definedName>
    <definedName name="_xlnm.Print_Area" localSheetId="1">'прил.13'!$A$1:$E$48</definedName>
  </definedNames>
  <calcPr fullCalcOnLoad="1"/>
</workbook>
</file>

<file path=xl/sharedStrings.xml><?xml version="1.0" encoding="utf-8"?>
<sst xmlns="http://schemas.openxmlformats.org/spreadsheetml/2006/main" count="419" uniqueCount="412">
  <si>
    <t>Межбюджетные трансферты, передаваемые бюджетам муниципальных районов на реализацию программ местного развития и обеспечение занятости для шахтерских городов и поселков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</si>
  <si>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</si>
  <si>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</si>
  <si>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</si>
  <si>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</si>
  <si>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</si>
  <si>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</si>
  <si>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</si>
  <si>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</si>
  <si>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 ДОХОДОВ</t>
  </si>
  <si>
    <t>РАСХОДЫ</t>
  </si>
  <si>
    <t>0100</t>
  </si>
  <si>
    <t>0200</t>
  </si>
  <si>
    <t>0300</t>
  </si>
  <si>
    <t>0400</t>
  </si>
  <si>
    <t>0500</t>
  </si>
  <si>
    <t>0700</t>
  </si>
  <si>
    <t>0800</t>
  </si>
  <si>
    <t>0900</t>
  </si>
  <si>
    <t>ЗДРАВООХРАНЕНИЕ И СПОРТ</t>
  </si>
  <si>
    <t>1000</t>
  </si>
  <si>
    <t>1100</t>
  </si>
  <si>
    <t>Единый налог на вмененный доход для отдельных видов  деятельности</t>
  </si>
  <si>
    <t>000 1 05 03000 01 0000 110</t>
  </si>
  <si>
    <t xml:space="preserve">Единый  сельскохозяйственный налог </t>
  </si>
  <si>
    <t>000 1 06 00000 00 0000 000</t>
  </si>
  <si>
    <t>Налоги  на имущество</t>
  </si>
  <si>
    <t>000 1 06 02000 02 0000 110</t>
  </si>
  <si>
    <t>Налог на имущество  организаций</t>
  </si>
  <si>
    <t>000 1 06 02010 02 0000 110</t>
  </si>
  <si>
    <t>Налог на имущество  организаций по имуществу, не входящему в Единую систему газоснабжения</t>
  </si>
  <si>
    <t>000 1 06 02020 02 0000 110</t>
  </si>
  <si>
    <t>Налог на имущество  организаций по имуществу,  входящему в Единую систему газоснабжения</t>
  </si>
  <si>
    <t>000 1 08 00000 00 0000 000</t>
  </si>
  <si>
    <t>Государственная пошлина, сборы</t>
  </si>
  <si>
    <t>000 1 08 03000 01 0000 110</t>
  </si>
  <si>
    <t>Закон Тульской области "О музеях и музейных ценностях Тульской области"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</si>
  <si>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</si>
  <si>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</si>
  <si>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</si>
  <si>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</si>
  <si>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Закон Тульской области "О некоторых особенностях межбюджетных отношений на территории Тульской области в 2007-2008 годах"</t>
  </si>
  <si>
    <t>к решению Собрания представителей Щекинского района</t>
  </si>
  <si>
    <t>Код классификации</t>
  </si>
  <si>
    <t>Наименование показателей</t>
  </si>
  <si>
    <t>000 1 00 00000 00 0000 000</t>
  </si>
  <si>
    <t xml:space="preserve"> ДОХОДЫ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</si>
  <si>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</si>
  <si>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</si>
  <si>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</si>
  <si>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</si>
  <si>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</si>
  <si>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000 1 19 00000 00 0000 000</t>
  </si>
  <si>
    <t>Возврат остатков субсидий и субвенций прошлых лет</t>
  </si>
  <si>
    <t>000 1 19 05000 10 0000 000</t>
  </si>
  <si>
    <t>Возврат остатков субсидий и субвенций из бюджетов поселений</t>
  </si>
  <si>
    <t>000 1 01 02030 01 0000 110</t>
  </si>
  <si>
    <t>Налог на доходы физических  лиц с доходов, полученных физическими лицами, не являющимися налоговыми резидентами Российской Федерации</t>
  </si>
  <si>
    <t>000 1 01 02040 01 0000 110</t>
  </si>
  <si>
    <t>В.С.Толстова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</si>
  <si>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 процентах при получении заемных (кредитных) средств               </t>
  </si>
  <si>
    <t>000 1 05 00000 00 0000 000</t>
  </si>
  <si>
    <t>Налоги на совокупный доход</t>
  </si>
  <si>
    <t>000 1 05 01000 00 0000 110</t>
  </si>
  <si>
    <t>Налог,  взимаемый в связи с применением упрощенной системы налогообложения</t>
  </si>
  <si>
    <t>000 1 05 01010 01 0000 110</t>
  </si>
  <si>
    <t>Налог,  взимаемый  с налогоплательщиков, выбравших в качестве объекта налогообложения доходы</t>
  </si>
  <si>
    <t>000 1 05 01020 01 0000 110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</si>
  <si>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</si>
  <si>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</si>
  <si>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</si>
  <si>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</si>
  <si>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</si>
  <si>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</si>
  <si>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 платы за земельные участки,  государственная собственность на которые не  разграничена и которые расположены в границах поселений,  а так же средства от  продажи права на заключение договоров аренды 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</si>
  <si>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</si>
  <si>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</si>
  <si>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000 1 11 05035 05 0000 120</t>
  </si>
  <si>
    <t>Увеличение остатков средств бюджетов</t>
  </si>
  <si>
    <t>"Об исполнении бюджета МО Ломинцевское за 2011 тгод "</t>
  </si>
  <si>
    <t>Уточненный план на 2011г.</t>
  </si>
  <si>
    <t>Исполне-но на 01.01.2012г.</t>
  </si>
  <si>
    <t>об исполнении бюджета муниципального образования Ломинцевское по источникам внутреннего финансирования дефицита бюджета за  2011 год</t>
  </si>
  <si>
    <t>Увеличение прочих остатков средств бюджетов</t>
  </si>
  <si>
    <t>Увеличение прочих остатков денежных средств бюджетов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</si>
  <si>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</si>
  <si>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</si>
  <si>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</si>
  <si>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</si>
  <si>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</si>
  <si>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</si>
  <si>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Увелечение прочих остатков средств бюджетов</t>
  </si>
  <si>
    <t>Увелечение прочих остатков  денежных средств бюджетов</t>
  </si>
  <si>
    <t>000 01 05 02 01 10 0000 510</t>
  </si>
  <si>
    <t>Увелечение прочих остатков денежных средств местных бюджетов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</si>
  <si>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</si>
  <si>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</si>
  <si>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</si>
  <si>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</si>
  <si>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</si>
  <si>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</si>
  <si>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</si>
  <si>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Прочие поступления от использования имущества, находящегося в  собственности муниципальных районов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</si>
  <si>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</si>
  <si>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 при пользовании природными ресурсами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</si>
  <si>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</si>
  <si>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</si>
  <si>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</si>
  <si>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</si>
  <si>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</si>
  <si>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</si>
  <si>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000 1 14 01050 05 0000 410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</si>
  <si>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</si>
  <si>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</si>
  <si>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</si>
  <si>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000 01 02 00 00 00 0000 000</t>
  </si>
  <si>
    <t>Кредиты кредитных организаций в валюте Российской Федерации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</si>
  <si>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</si>
  <si>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Приложение 6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</si>
  <si>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</si>
  <si>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</si>
  <si>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</si>
  <si>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законадательства о налогах и сборах</t>
  </si>
  <si>
    <t>000 1 16 03010 01 0000 140</t>
  </si>
  <si>
    <t xml:space="preserve">Закон Тульской области от 17 декабря 2007 г. N 937-ЗТО "Об областной целевой программе "Газификация населенных пунктов Тульской области на 2008 год" </t>
  </si>
  <si>
    <t xml:space="preserve">Закон Тульской области от 17 декабря 2007 г. N 938-ЗТО "Об областной целевой программе "Социальное развитие села Тульской области до 2010 года" </t>
  </si>
  <si>
    <t>000 2 02 03030 00 0000 151</t>
  </si>
  <si>
    <t>000 2 02 03030 05 0000 151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</si>
  <si>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</si>
  <si>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</si>
  <si>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000 1 16 21000 05 0000 140</t>
  </si>
  <si>
    <t>Денежные взыскания (штрафы) за нарушение законодательтсва о налогах и сборах, предусмотренные статьями 116, 117, 118, пунктами 1 и 2 статьи 120, статьями 125, 126, 128,129, 129.1, 132, 133, 134, 135, 135.1 Налогового кодекса Российской Федерации</t>
  </si>
  <si>
    <t>000 1 16 03030 01 0000 140</t>
  </si>
  <si>
    <t>ОХРАНА ОКРУЖАЮЩЕЙ СРЕДЫ</t>
  </si>
  <si>
    <t>Закон Тульской области "О комплексной областной целевой программе "Культура Тульской области (2007 - 2010 годы)"</t>
  </si>
  <si>
    <t>тыс.руб.</t>
  </si>
  <si>
    <t>ЖИЛИЩНО-КОММУНАЛЬНОЕ ХОЗЯЙСТВО</t>
  </si>
  <si>
    <t>ОБРАЗОВАНИЕ</t>
  </si>
  <si>
    <t>СОЦИАЛЬНАЯ ПОЛИТИКА</t>
  </si>
  <si>
    <t>к решению Собрания депутатов МО Ломинцевское Щекинского района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</si>
  <si>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</si>
  <si>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</si>
  <si>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</si>
  <si>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</si>
  <si>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</si>
  <si>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</si>
  <si>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</si>
  <si>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</si>
  <si>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</si>
  <si>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</si>
  <si>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</si>
  <si>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</si>
  <si>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</si>
  <si>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</si>
  <si>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</si>
  <si>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</si>
  <si>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</si>
  <si>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Закон Тульской области "Об образовании"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</si>
  <si>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</si>
  <si>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</si>
  <si>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</si>
  <si>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</si>
  <si>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НАЦИОНАЛЬНАЯ ОБОРОНА</t>
  </si>
  <si>
    <t>Закон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и рассмотрению дел об административных правонарушениях"</t>
  </si>
  <si>
    <t>Закон Тульской области "О здравоохранении в Тульской области"</t>
  </si>
  <si>
    <t>Закон Тульской области "О библиотечном деле"</t>
  </si>
  <si>
    <t>Закон Тульской области "Об установлении региональных надбавок работникам организаций бюджетной сферы Тульской области"</t>
  </si>
  <si>
    <t>Субсидии бюджетам на комплектование книжных фондов библиотек муниципальных образований</t>
  </si>
  <si>
    <t>000 2 02 02068 05 0000 151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</si>
  <si>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</si>
  <si>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000 2 02 02085 00 0000 151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</si>
  <si>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</si>
  <si>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</si>
  <si>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</si>
  <si>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ФЦП "Социальное развитие села (обеспечение жильем граждан, проживающих в сельской местности)"</t>
  </si>
  <si>
    <t>ОЦП "Социальное развитие села (обеспечение жильем граждан, проживающих в сельской местности)"</t>
  </si>
  <si>
    <t xml:space="preserve">Резервный фонд бюджета Тульской области 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</si>
  <si>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</si>
  <si>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</si>
  <si>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</si>
  <si>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</si>
  <si>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</si>
  <si>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000 1 08 07150 01 0000 110</t>
  </si>
  <si>
    <t>Государственная пошлина за 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</si>
  <si>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</si>
  <si>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</si>
  <si>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</si>
  <si>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</si>
  <si>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</si>
  <si>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</si>
  <si>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</si>
  <si>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</si>
  <si>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</si>
  <si>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</si>
  <si>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</si>
  <si>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000 2 02 02022 00 0000 151</t>
  </si>
  <si>
    <t>Субсидии бюджетам на внедрение инновационных образовательных программ</t>
  </si>
  <si>
    <t>000 2 02 02022 05 0000 151</t>
  </si>
  <si>
    <t>Субсидии бюджетам муниципальных районов на внедрение инновационных образовательных программ</t>
  </si>
  <si>
    <t>000 2 02 03014 00 0000 151</t>
  </si>
  <si>
    <t>Субвенции бюджетам муниципальных образований на поощрение лучших учителей</t>
  </si>
  <si>
    <t>000 2 02 03014 05 0000 151</t>
  </si>
  <si>
    <t>Субвенции бюджетам муниципальных районов на поощрение лучших учителей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</si>
  <si>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</si>
  <si>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</si>
  <si>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</si>
  <si>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</si>
  <si>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000 2 02 03033 00 0000 151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</si>
  <si>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</si>
  <si>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</si>
  <si>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</si>
  <si>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>000 2 02 02003 00 0000 151</t>
  </si>
  <si>
    <t>Субсидии бюджетам на реформирование муниципальных финансов</t>
  </si>
  <si>
    <t>000 2 02 02003 05 0000 151</t>
  </si>
  <si>
    <t>Субсидии бюджетам муниципальных районов на реформирование муниципальных финансов</t>
  </si>
  <si>
    <t>000 2 02 02036 00 0000 151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</si>
  <si>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</si>
  <si>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</si>
  <si>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</si>
  <si>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ФЦП "Социальное развитие села (обеспечение жильем молодых семей, проживающих  и работающих в сельской местности)"</t>
  </si>
  <si>
    <t>ОЦП "Социальное развитие села (обеспечение жильем молодых семей, проживающих и работающих в сельской местности)"</t>
  </si>
  <si>
    <t>000 2 02 02068 00 0000 151</t>
  </si>
  <si>
    <t>Налог на доходы  физических лиц с доходов, 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</t>
  </si>
  <si>
    <t>000 1 01 02020 01 0000 110</t>
  </si>
  <si>
    <t>Налог на доходы  физических лиц с доходов, облагаемых по налоговой ставке, установленной пунктом 1 статьи 224 Налогового кодекса Российской  Федерации</t>
  </si>
  <si>
    <t>000 1 01 02021 01 0000 110</t>
  </si>
  <si>
    <t>Налог на доходы  физических лиц с доходов, облагаемых по налоговой ставке, установленной пунктом 1 статьи 224 Налогового кодекса Российской 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</si>
  <si>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</si>
  <si>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 физических лиц с доходов, облагаемых по налоговой ставке, установленной пунктом 1 статьи 224 Налогового кодекса Российской 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</si>
  <si>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000 01 05 00 00 00 0000 500</t>
  </si>
  <si>
    <t>000 01 05 02 00 00 0000 500</t>
  </si>
  <si>
    <t>000 01 05 02 01 00 0000 510</t>
  </si>
  <si>
    <t>000 01 05 00 00 00 0000 600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</si>
  <si>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</si>
  <si>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</si>
  <si>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</si>
  <si>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</si>
  <si>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ВСЕГО РАСХОДОВ :</t>
  </si>
  <si>
    <t>Дефицит</t>
  </si>
  <si>
    <t>000 2 02 02051 00 0000 151</t>
  </si>
  <si>
    <t>000 2 02 02051 05 0000 151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</si>
  <si>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</si>
  <si>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</si>
  <si>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детей-инвалидов.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</si>
  <si>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детей-инвалидов.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</si>
  <si>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</si>
  <si>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Субсидии на софинансирование работ по подготовке документов территориального планирования на 2008 год (в соответствии с постановлением администрации Тульской области от 11.08.2008 № 465)</t>
  </si>
  <si>
    <t>Доходы от продажи квартир, находящихся в собственности муниципальных районов</t>
  </si>
  <si>
    <t xml:space="preserve">000 1 14 02000 00 0000 000 </t>
  </si>
  <si>
    <t>Доходы от реализации  имущества,  находящегося в государственной и муниципальной собственности (за исключением имущества автономных учреждений, а так же имущества муниципальных унитарных предприятий, в том числе казенных)</t>
  </si>
  <si>
    <t xml:space="preserve">000 1 14 02030 05 0000 410 </t>
  </si>
  <si>
    <t>Доходы от реализации  имущества,  находящегося в 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</si>
  <si>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000 1 14 02033 05 0000 410 </t>
  </si>
  <si>
    <t>Доходы от реализации  иного имущества,  находящегося в 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</si>
  <si>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участков,государственная собственность на которые не разграничена</t>
  </si>
  <si>
    <t>0600</t>
  </si>
  <si>
    <t>000 1 18 00000 00 0000 000</t>
  </si>
  <si>
    <t>Доходы бюджетов бюджетной системы Российской Федерации от возврата остатка субсидий и субвенций прошлых лет</t>
  </si>
  <si>
    <t>000 1 18 05000 05 0000 000</t>
  </si>
  <si>
    <t>Доходы бюджетов муниципальных районов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</si>
  <si>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 из бюджетов поселений</t>
  </si>
  <si>
    <t>000 1 18 05030 05 0000 151</t>
  </si>
  <si>
    <t>Закон Тульской области "Об областной целевой программе "Развитие дошкольного образования в Тульской области на 2008-2010 годы"</t>
  </si>
  <si>
    <t>Закон Тульской области "Об областной целевой программе "Развитие образования в Тульской области на 2007-2009 годы"</t>
  </si>
  <si>
    <t>Закон Тульской области "Об областной целевой программе "Развитие физической культуры и спорта в Тульской области на 2008-2010 годы"</t>
  </si>
  <si>
    <t>Закон Тульской области "Об областной целевой программе по улучшению демографической ситуации в Тульской области на 2008 - 2010 годы"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</si>
  <si>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</si>
  <si>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</si>
  <si>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законадательства о применении    контрольно-кассовой  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</si>
  <si>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</si>
  <si>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</si>
  <si>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</si>
  <si>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</si>
  <si>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</si>
  <si>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 в области охраны окружающей среды</t>
  </si>
  <si>
    <t>000 1 16 25060 01 0000 140</t>
  </si>
  <si>
    <t xml:space="preserve">Отчет        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</si>
  <si>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</si>
  <si>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</si>
  <si>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Налог на рекламу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</si>
  <si>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</si>
  <si>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</si>
  <si>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</si>
  <si>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</si>
  <si>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отрганизаций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</si>
  <si>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000 1 09 00000 00 0000 000</t>
  </si>
  <si>
    <t>000 1 09 07000 00 0000 110</t>
  </si>
  <si>
    <t>000 1 09 07010 00 0000 110</t>
  </si>
  <si>
    <t>000 1 09 07010 05 0000 110</t>
  </si>
  <si>
    <t>000 1 09 07030 00 0000 110</t>
  </si>
  <si>
    <t>000 1 09 07030 05 0000 110</t>
  </si>
  <si>
    <t>000 1 09 07050 00 0000 110</t>
  </si>
  <si>
    <t>000 1 09 07050 05 0000 110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</si>
  <si>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</si>
  <si>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</si>
  <si>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 от государственных(муниципальных) организаций</t>
  </si>
  <si>
    <t>000 2 03 00000 00 0000 180</t>
  </si>
  <si>
    <t>000 2 03 05000 05 0000 180</t>
  </si>
  <si>
    <t>Безвозмездные поступления от государственных организаций в бюджеты муниципальных районов</t>
  </si>
  <si>
    <t>Уточнен-ный план на 2008 г.</t>
  </si>
  <si>
    <t>Субсидии на реализацию мероприятий по подготовке объектов жилищно-коммунального хозяйства и социальной сферы к работе в зимних условиях 2008 - 2009 годов</t>
  </si>
  <si>
    <t xml:space="preserve">Субсидии из областного фонда софинансирования социальных расходов на формирование районных фондов финансовой поддержки поселений 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</si>
  <si>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</si>
  <si>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</si>
  <si>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</si>
  <si>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</si>
  <si>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</si>
  <si>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</si>
  <si>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</si>
  <si>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</si>
  <si>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</si>
  <si>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</si>
  <si>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</si>
  <si>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</si>
  <si>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</si>
  <si>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</si>
  <si>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</si>
  <si>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</si>
  <si>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</si>
  <si>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</si>
  <si>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</si>
  <si>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</si>
  <si>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</si>
  <si>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000 1 16 25010 01 0000 140</t>
  </si>
  <si>
    <t>Денежные взыскания (штрафы) за нарушение законодательства  о недрах</t>
  </si>
  <si>
    <t>1 1 16 25020 01 0000 140</t>
  </si>
  <si>
    <t>Денежные взыскания (штрафы) за нарушение законодательства  об особо охраняемых природных территориях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</si>
  <si>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</si>
  <si>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</si>
  <si>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"Об исполнении бюджета муниципального образования </t>
  </si>
  <si>
    <t>Щекинский район за 2008 год"</t>
  </si>
  <si>
    <t>Отчет</t>
  </si>
  <si>
    <t>об исполнении бюджета муниципального образования Щекинский район за 2008 год</t>
  </si>
  <si>
    <t xml:space="preserve">от _________________ № ______________  </t>
  </si>
  <si>
    <t>Исполнено за 2008 г.</t>
  </si>
  <si>
    <t>% испол.</t>
  </si>
  <si>
    <t>Остатки средств бюджета</t>
  </si>
  <si>
    <t>Увелечение остатков средств бюджетов</t>
  </si>
  <si>
    <t>Уменьшение  остатков средств бюджетов</t>
  </si>
  <si>
    <t>Итого источников внутреннего финансирования</t>
  </si>
  <si>
    <t>Консультан по бухучету и финансам</t>
  </si>
  <si>
    <t xml:space="preserve">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</si>
  <si>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</si>
  <si>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</si>
  <si>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</si>
  <si>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</si>
  <si>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</si>
  <si>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</si>
  <si>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</si>
  <si>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</si>
  <si>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</si>
  <si>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</si>
  <si>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</si>
  <si>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</si>
  <si>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</si>
  <si>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</si>
  <si>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</si>
  <si>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</si>
  <si>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</si>
  <si>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</si>
  <si>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</si>
  <si>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</si>
  <si>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</si>
  <si>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</si>
  <si>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</si>
  <si>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</si>
  <si>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000 2 02 01008 00 0000 151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</si>
  <si>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</si>
  <si>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</si>
  <si>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</si>
  <si>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000 2 02 02000 00 0000 151</t>
  </si>
  <si>
    <t>000 2 02 02024 00 0000 151</t>
  </si>
  <si>
    <t>Субсидии бюджетам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</si>
  <si>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</si>
  <si>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</si>
  <si>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</si>
  <si>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 (объекты капитального строительства собственности муниципальных образований)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</si>
  <si>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</si>
  <si>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</si>
  <si>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000 2 02 02088 00 0000 151</t>
  </si>
  <si>
    <t>Приложение 1</t>
  </si>
  <si>
    <t>Начальник финансового управления</t>
  </si>
  <si>
    <t>администрации Щекинского района</t>
  </si>
  <si>
    <t>Л.И.Холина</t>
  </si>
  <si>
    <t>тыс. руб.</t>
  </si>
  <si>
    <t>МЕЖБЮДЖЕТНЫЕ ТРАНСФЕРТЫ</t>
  </si>
  <si>
    <t>000 1 14 06000 00 0000 430</t>
  </si>
  <si>
    <t>000 1 14 06010 00 0000 430</t>
  </si>
  <si>
    <t>000 1 14 06014 10 0000 430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</si>
  <si>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</si>
  <si>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Закон Тульской области "Об организации и осуществлении деятельности по опеке и попечительству в Тульской области и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</si>
  <si>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>Налог,  взимаемый 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</si>
  <si>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</si>
  <si>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Закон Тульской области "О комиссии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</si>
  <si>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На реализацию отдельных государственных полномочий органов государственной власти Тульской области по расчету и предоставлению дотаций бюджетам поселений за счет средств бюджета области</t>
  </si>
  <si>
    <t>на осуществление отдельных государственных полномочий по расчету и предоставлению заменяющих по согласованию с представительными органами местного самоуправления  поселений дотаций поселениям дополнительных (дифференцированных) нормативов отчислений от федеральных и (или) региональных налогов и сборов, налогов, предусмотренных специальными налоговыми режимами, подлежащих в соответствии с Бюджетным кодексом Российской Федерации зачислению в бюджет Тульской области, в бюджеты  поселений, входящих в состав соответствующих муниципальных районов</t>
  </si>
  <si>
    <t>на обеспечение реализации отдельных государственных полномочий органов государственной власти Тульской области по расчету и предоставлению дотаций бюджетам поселений за счет средств бюджета области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</si>
  <si>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</si>
  <si>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</si>
  <si>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</si>
  <si>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</si>
  <si>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</si>
  <si>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</si>
  <si>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</si>
  <si>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</si>
  <si>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 xml:space="preserve">Закон Российской Федерации "Об образовании" </t>
  </si>
  <si>
    <t>На оплату доступа образовательных учреждений к ресурсам сети интернет с 01.09.2008 г.</t>
  </si>
  <si>
    <t>000 2 02 04000 00 0000 151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</si>
  <si>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</si>
  <si>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</si>
  <si>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000 2 02 04007 05 0000 151</t>
  </si>
  <si>
    <t>от 30.05.2012        №50-2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</si>
</sst>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#,##0.0_р_.;[Red]\-#,##0.0_р_."/>
    <numFmt numFmtId="170" formatCode="#,##0.0"/>
    <numFmt numFmtId="171" formatCode="_-* #,##0.0_р_._-;\-* #,##0.0_р_._-;_-* &quot;-&quot;??_р_._-;_-@_-"/>
    <numFmt numFmtId="172" formatCode="#,##0.0_ ;[Red]\-#,##0.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_-* #,##0_р_._-;\-* #,##0_р_._-;_-* &quot;-&quot;??_р_._-;_-@_-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i/>
      <sz val="10"/>
      <color indexed="8"/>
      <name val="Times New Roman"/>
      <family val="1"/>
    </font>
    <font>
      <b/>
      <u val="single"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70" fontId="10" fillId="0" borderId="10" xfId="61" applyNumberFormat="1" applyFont="1" applyFill="1" applyBorder="1" applyAlignment="1">
      <alignment/>
    </xf>
    <xf numFmtId="170" fontId="1" fillId="0" borderId="10" xfId="61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10" xfId="6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1" fillId="0" borderId="12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61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3" fillId="0" borderId="10" xfId="0" applyFont="1" applyBorder="1" applyAlignment="1">
      <alignment wrapText="1"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170" fontId="2" fillId="33" borderId="10" xfId="61" applyNumberFormat="1" applyFont="1" applyFill="1" applyBorder="1" applyAlignment="1">
      <alignment/>
    </xf>
    <xf numFmtId="169" fontId="2" fillId="0" borderId="0" xfId="61" applyNumberFormat="1" applyFont="1" applyBorder="1" applyAlignment="1">
      <alignment horizontal="centerContinuous"/>
    </xf>
    <xf numFmtId="0" fontId="19" fillId="0" borderId="0" xfId="0" applyFont="1" applyAlignment="1">
      <alignment/>
    </xf>
    <xf numFmtId="169" fontId="19" fillId="0" borderId="0" xfId="61" applyNumberFormat="1" applyFont="1" applyBorder="1" applyAlignment="1">
      <alignment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165" fontId="3" fillId="0" borderId="10" xfId="61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170" fontId="3" fillId="33" borderId="10" xfId="61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70" fontId="4" fillId="33" borderId="10" xfId="61" applyNumberFormat="1" applyFont="1" applyFill="1" applyBorder="1" applyAlignment="1">
      <alignment/>
    </xf>
    <xf numFmtId="170" fontId="3" fillId="0" borderId="10" xfId="61" applyNumberFormat="1" applyFont="1" applyFill="1" applyBorder="1" applyAlignment="1">
      <alignment/>
    </xf>
    <xf numFmtId="0" fontId="18" fillId="0" borderId="0" xfId="0" applyFont="1" applyAlignment="1">
      <alignment/>
    </xf>
    <xf numFmtId="170" fontId="2" fillId="0" borderId="10" xfId="61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centerContinuous" vertical="center" wrapText="1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Continuous" wrapText="1"/>
    </xf>
    <xf numFmtId="0" fontId="2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170" fontId="11" fillId="0" borderId="13" xfId="61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170" fontId="11" fillId="0" borderId="11" xfId="61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0" fontId="11" fillId="0" borderId="12" xfId="61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0" fontId="11" fillId="0" borderId="10" xfId="61" applyNumberFormat="1" applyFont="1" applyFill="1" applyBorder="1" applyAlignment="1">
      <alignment/>
    </xf>
    <xf numFmtId="0" fontId="22" fillId="0" borderId="13" xfId="0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wrapText="1"/>
    </xf>
    <xf numFmtId="170" fontId="12" fillId="0" borderId="10" xfId="61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wrapText="1"/>
    </xf>
    <xf numFmtId="170" fontId="11" fillId="0" borderId="10" xfId="61" applyNumberFormat="1" applyFont="1" applyFill="1" applyBorder="1" applyAlignment="1">
      <alignment/>
    </xf>
    <xf numFmtId="170" fontId="1" fillId="0" borderId="11" xfId="61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170" fontId="11" fillId="0" borderId="13" xfId="61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170" fontId="11" fillId="0" borderId="15" xfId="61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170" fontId="11" fillId="0" borderId="15" xfId="61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170" fontId="1" fillId="0" borderId="10" xfId="6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justify" wrapText="1"/>
    </xf>
    <xf numFmtId="170" fontId="10" fillId="0" borderId="10" xfId="6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justify" wrapText="1"/>
    </xf>
    <xf numFmtId="170" fontId="12" fillId="0" borderId="10" xfId="6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justify" wrapText="1"/>
    </xf>
    <xf numFmtId="170" fontId="11" fillId="0" borderId="10" xfId="60" applyNumberFormat="1" applyFont="1" applyFill="1" applyBorder="1" applyAlignment="1">
      <alignment/>
    </xf>
    <xf numFmtId="0" fontId="12" fillId="0" borderId="16" xfId="0" applyNumberFormat="1" applyFont="1" applyBorder="1" applyAlignment="1">
      <alignment horizontal="justify" wrapText="1"/>
    </xf>
    <xf numFmtId="0" fontId="11" fillId="0" borderId="16" xfId="0" applyNumberFormat="1" applyFont="1" applyBorder="1" applyAlignment="1">
      <alignment horizontal="justify" wrapText="1"/>
    </xf>
    <xf numFmtId="0" fontId="12" fillId="0" borderId="16" xfId="0" applyNumberFormat="1" applyFont="1" applyFill="1" applyBorder="1" applyAlignment="1">
      <alignment horizontal="justify" wrapText="1"/>
    </xf>
    <xf numFmtId="0" fontId="11" fillId="0" borderId="16" xfId="0" applyNumberFormat="1" applyFont="1" applyFill="1" applyBorder="1" applyAlignment="1">
      <alignment horizontal="justify" wrapText="1"/>
    </xf>
    <xf numFmtId="0" fontId="11" fillId="0" borderId="17" xfId="0" applyNumberFormat="1" applyFont="1" applyFill="1" applyBorder="1" applyAlignment="1">
      <alignment horizontal="justify" wrapText="1"/>
    </xf>
    <xf numFmtId="0" fontId="12" fillId="0" borderId="17" xfId="0" applyNumberFormat="1" applyFont="1" applyFill="1" applyBorder="1" applyAlignment="1">
      <alignment horizontal="justify" wrapText="1"/>
    </xf>
    <xf numFmtId="0" fontId="11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right" wrapText="1"/>
    </xf>
    <xf numFmtId="170" fontId="11" fillId="0" borderId="13" xfId="6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right" wrapText="1"/>
    </xf>
    <xf numFmtId="170" fontId="11" fillId="0" borderId="12" xfId="6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justify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justify" wrapText="1"/>
    </xf>
    <xf numFmtId="170" fontId="11" fillId="0" borderId="18" xfId="60" applyNumberFormat="1" applyFont="1" applyFill="1" applyBorder="1" applyAlignment="1">
      <alignment/>
    </xf>
    <xf numFmtId="170" fontId="11" fillId="0" borderId="11" xfId="60" applyNumberFormat="1" applyFont="1" applyFill="1" applyBorder="1" applyAlignment="1">
      <alignment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justify" wrapText="1"/>
    </xf>
    <xf numFmtId="170" fontId="11" fillId="0" borderId="19" xfId="6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justify" wrapText="1"/>
    </xf>
    <xf numFmtId="170" fontId="11" fillId="0" borderId="15" xfId="60" applyNumberFormat="1" applyFont="1" applyFill="1" applyBorder="1" applyAlignment="1">
      <alignment/>
    </xf>
    <xf numFmtId="170" fontId="11" fillId="0" borderId="12" xfId="6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justify" wrapText="1"/>
    </xf>
    <xf numFmtId="170" fontId="11" fillId="0" borderId="10" xfId="6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justify" wrapText="1"/>
    </xf>
    <xf numFmtId="0" fontId="11" fillId="33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justify" wrapText="1"/>
    </xf>
    <xf numFmtId="0" fontId="12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justify" wrapText="1"/>
    </xf>
    <xf numFmtId="170" fontId="12" fillId="0" borderId="15" xfId="6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justify" wrapText="1"/>
    </xf>
    <xf numFmtId="170" fontId="12" fillId="0" borderId="18" xfId="6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left" wrapText="1"/>
    </xf>
    <xf numFmtId="170" fontId="12" fillId="0" borderId="11" xfId="6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justify" wrapText="1"/>
    </xf>
    <xf numFmtId="0" fontId="11" fillId="0" borderId="13" xfId="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170" fontId="1" fillId="0" borderId="11" xfId="6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70" fontId="11" fillId="0" borderId="11" xfId="60" applyNumberFormat="1" applyFont="1" applyFill="1" applyBorder="1" applyAlignment="1">
      <alignment/>
    </xf>
    <xf numFmtId="0" fontId="12" fillId="0" borderId="16" xfId="60" applyNumberFormat="1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center"/>
    </xf>
    <xf numFmtId="0" fontId="11" fillId="0" borderId="21" xfId="60" applyNumberFormat="1" applyFont="1" applyFill="1" applyBorder="1" applyAlignment="1">
      <alignment horizontal="left" wrapText="1"/>
    </xf>
    <xf numFmtId="170" fontId="11" fillId="0" borderId="22" xfId="60" applyNumberFormat="1" applyFont="1" applyFill="1" applyBorder="1" applyAlignment="1">
      <alignment/>
    </xf>
    <xf numFmtId="0" fontId="11" fillId="0" borderId="10" xfId="6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center" wrapText="1"/>
    </xf>
    <xf numFmtId="0" fontId="12" fillId="0" borderId="15" xfId="60" applyNumberFormat="1" applyFont="1" applyFill="1" applyBorder="1" applyAlignment="1">
      <alignment horizontal="justify" wrapText="1"/>
    </xf>
    <xf numFmtId="0" fontId="12" fillId="0" borderId="15" xfId="0" applyNumberFormat="1" applyFont="1" applyFill="1" applyBorder="1" applyAlignment="1">
      <alignment wrapText="1"/>
    </xf>
    <xf numFmtId="0" fontId="12" fillId="0" borderId="18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wrapText="1"/>
    </xf>
    <xf numFmtId="170" fontId="10" fillId="0" borderId="10" xfId="6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 wrapText="1"/>
    </xf>
    <xf numFmtId="0" fontId="11" fillId="0" borderId="17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vertical="center"/>
    </xf>
    <xf numFmtId="0" fontId="23" fillId="0" borderId="10" xfId="6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justify" wrapText="1"/>
    </xf>
    <xf numFmtId="170" fontId="10" fillId="0" borderId="10" xfId="61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70" fontId="10" fillId="0" borderId="11" xfId="61" applyNumberFormat="1" applyFont="1" applyFill="1" applyBorder="1" applyAlignment="1">
      <alignment/>
    </xf>
    <xf numFmtId="170" fontId="12" fillId="0" borderId="11" xfId="61" applyNumberFormat="1" applyFont="1" applyFill="1" applyBorder="1" applyAlignment="1">
      <alignment/>
    </xf>
    <xf numFmtId="170" fontId="10" fillId="0" borderId="11" xfId="61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wrapText="1"/>
    </xf>
    <xf numFmtId="170" fontId="10" fillId="0" borderId="11" xfId="6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0" xfId="61" applyNumberFormat="1" applyFont="1" applyFill="1" applyBorder="1" applyAlignment="1">
      <alignment horizontal="center" vertical="center" wrapText="1"/>
    </xf>
    <xf numFmtId="0" fontId="10" fillId="0" borderId="11" xfId="6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wrapText="1"/>
    </xf>
    <xf numFmtId="165" fontId="3" fillId="0" borderId="10" xfId="61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830"/>
  <sheetViews>
    <sheetView zoomScalePageLayoutView="0" workbookViewId="0" topLeftCell="A1">
      <pane xSplit="1" ySplit="12" topLeftCell="B19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64" sqref="A164"/>
    </sheetView>
  </sheetViews>
  <sheetFormatPr defaultColWidth="9.00390625" defaultRowHeight="12.75"/>
  <cols>
    <col min="1" max="1" width="25.00390625" style="30" customWidth="1"/>
    <col min="2" max="2" width="42.625" style="30" customWidth="1"/>
    <col min="3" max="3" width="11.125" style="28" customWidth="1"/>
    <col min="4" max="4" width="10.125" style="28" customWidth="1"/>
    <col min="5" max="5" width="6.625" style="28" customWidth="1"/>
    <col min="6" max="16384" width="9.125" style="30" customWidth="1"/>
  </cols>
  <sheetData>
    <row r="1" spans="1:5" ht="12.75">
      <c r="A1" s="28"/>
      <c r="C1" s="213" t="s">
        <v>380</v>
      </c>
      <c r="D1" s="213"/>
      <c r="E1" s="213"/>
    </row>
    <row r="2" spans="1:5" ht="12.75">
      <c r="A2" s="28"/>
      <c r="B2" s="214" t="s">
        <v>42</v>
      </c>
      <c r="C2" s="214"/>
      <c r="D2" s="214"/>
      <c r="E2" s="214"/>
    </row>
    <row r="3" spans="1:5" ht="12.75">
      <c r="A3" s="28"/>
      <c r="B3" s="215" t="s">
        <v>329</v>
      </c>
      <c r="C3" s="215"/>
      <c r="D3" s="215"/>
      <c r="E3" s="215"/>
    </row>
    <row r="4" spans="1:5" ht="12.75">
      <c r="A4" s="28"/>
      <c r="B4" s="215" t="s">
        <v>330</v>
      </c>
      <c r="C4" s="215"/>
      <c r="D4" s="215"/>
      <c r="E4" s="215"/>
    </row>
    <row r="5" spans="1:5" ht="16.5" customHeight="1">
      <c r="A5" s="28"/>
      <c r="B5" s="216" t="s">
        <v>333</v>
      </c>
      <c r="C5" s="216"/>
      <c r="D5" s="216"/>
      <c r="E5" s="216"/>
    </row>
    <row r="6" spans="1:5" ht="15.75" customHeight="1">
      <c r="A6" s="28"/>
      <c r="B6" s="29"/>
      <c r="C6" s="29"/>
      <c r="D6" s="29"/>
      <c r="E6" s="29"/>
    </row>
    <row r="7" spans="1:5" ht="15.75" customHeight="1">
      <c r="A7" s="31"/>
      <c r="B7" s="31"/>
      <c r="C7" s="32"/>
      <c r="D7" s="32"/>
      <c r="E7" s="32"/>
    </row>
    <row r="8" spans="1:5" s="84" customFormat="1" ht="23.25">
      <c r="A8" s="83" t="s">
        <v>331</v>
      </c>
      <c r="B8" s="83"/>
      <c r="C8" s="83"/>
      <c r="D8" s="83"/>
      <c r="E8" s="83"/>
    </row>
    <row r="9" spans="1:5" s="86" customFormat="1" ht="40.5" customHeight="1">
      <c r="A9" s="85" t="s">
        <v>332</v>
      </c>
      <c r="B9" s="85"/>
      <c r="C9" s="85"/>
      <c r="D9" s="85"/>
      <c r="E9" s="85"/>
    </row>
    <row r="10" spans="3:5" ht="20.25" customHeight="1">
      <c r="C10" s="33"/>
      <c r="D10" s="33"/>
      <c r="E10" s="33" t="s">
        <v>135</v>
      </c>
    </row>
    <row r="11" spans="1:5" ht="12.75" customHeight="1">
      <c r="A11" s="210" t="s">
        <v>43</v>
      </c>
      <c r="B11" s="210" t="s">
        <v>44</v>
      </c>
      <c r="C11" s="211" t="s">
        <v>299</v>
      </c>
      <c r="D11" s="211" t="s">
        <v>334</v>
      </c>
      <c r="E11" s="211" t="s">
        <v>335</v>
      </c>
    </row>
    <row r="12" spans="1:5" ht="41.25" customHeight="1">
      <c r="A12" s="210"/>
      <c r="B12" s="210"/>
      <c r="C12" s="212"/>
      <c r="D12" s="212"/>
      <c r="E12" s="212"/>
    </row>
    <row r="13" spans="1:5" s="28" customFormat="1" ht="21" customHeight="1">
      <c r="A13" s="87" t="s">
        <v>45</v>
      </c>
      <c r="B13" s="88" t="s">
        <v>46</v>
      </c>
      <c r="C13" s="19">
        <f>C14+C22+C28+C32+C46+C57+C59+C68+C85+C92+C38+C89</f>
        <v>364213.10000000003</v>
      </c>
      <c r="D13" s="19">
        <f>D14+D22+D28+D32+D46+D57+D59+D68+D85+D92+D38+D89</f>
        <v>378293.3</v>
      </c>
      <c r="E13" s="19">
        <f>+ROUND(D13/C13%,1)</f>
        <v>103.9</v>
      </c>
    </row>
    <row r="14" spans="1:5" s="28" customFormat="1" ht="20.25" customHeight="1">
      <c r="A14" s="87" t="s">
        <v>47</v>
      </c>
      <c r="B14" s="88" t="s">
        <v>48</v>
      </c>
      <c r="C14" s="19">
        <f>C15</f>
        <v>174260.19999999998</v>
      </c>
      <c r="D14" s="19">
        <f>D15</f>
        <v>185476.19999999998</v>
      </c>
      <c r="E14" s="19">
        <f>+ROUND(D14/C14%,1)</f>
        <v>106.4</v>
      </c>
    </row>
    <row r="15" spans="1:5" s="28" customFormat="1" ht="19.5" customHeight="1">
      <c r="A15" s="23" t="s">
        <v>49</v>
      </c>
      <c r="B15" s="4" t="s">
        <v>50</v>
      </c>
      <c r="C15" s="20">
        <f>SUM(C16+C17+C20+C21)</f>
        <v>174260.19999999998</v>
      </c>
      <c r="D15" s="20">
        <f>SUM(D16+D17+D20+D21)</f>
        <v>185476.19999999998</v>
      </c>
      <c r="E15" s="100">
        <f>+ROUND(D15/C15%,1)</f>
        <v>106.4</v>
      </c>
    </row>
    <row r="16" spans="1:5" s="28" customFormat="1" ht="63.75">
      <c r="A16" s="23" t="s">
        <v>51</v>
      </c>
      <c r="B16" s="4" t="s">
        <v>222</v>
      </c>
      <c r="C16" s="20">
        <v>547.5</v>
      </c>
      <c r="D16" s="20">
        <v>364.4</v>
      </c>
      <c r="E16" s="100">
        <f>+ROUND(D16/C16%,1)</f>
        <v>66.6</v>
      </c>
    </row>
    <row r="17" spans="1:5" s="28" customFormat="1" ht="51">
      <c r="A17" s="23" t="s">
        <v>223</v>
      </c>
      <c r="B17" s="4" t="s">
        <v>224</v>
      </c>
      <c r="C17" s="20">
        <f>SUM(C18:C19)</f>
        <v>173349.3</v>
      </c>
      <c r="D17" s="20">
        <f>SUM(D18:D19)</f>
        <v>184652</v>
      </c>
      <c r="E17" s="100">
        <f>+ROUND(D17/C17%,1)</f>
        <v>106.5</v>
      </c>
    </row>
    <row r="18" spans="1:5" s="28" customFormat="1" ht="103.5" customHeight="1">
      <c r="A18" s="89" t="s">
        <v>225</v>
      </c>
      <c r="B18" s="80" t="s">
        <v>226</v>
      </c>
      <c r="C18" s="90">
        <v>172617.9</v>
      </c>
      <c r="D18" s="90">
        <v>184059.8</v>
      </c>
      <c r="E18" s="90">
        <f>ROUND(D18/C18%,1)</f>
        <v>106.6</v>
      </c>
    </row>
    <row r="19" spans="1:5" s="28" customFormat="1" ht="103.5" customHeight="1">
      <c r="A19" s="91" t="s">
        <v>227</v>
      </c>
      <c r="B19" s="79" t="s">
        <v>228</v>
      </c>
      <c r="C19" s="92">
        <f>431.4+300</f>
        <v>731.4</v>
      </c>
      <c r="D19" s="92">
        <v>592.2</v>
      </c>
      <c r="E19" s="92">
        <f>ROUND(D19/C19%,1)</f>
        <v>81</v>
      </c>
    </row>
    <row r="20" spans="1:5" s="28" customFormat="1" ht="39.75" customHeight="1">
      <c r="A20" s="23" t="s">
        <v>56</v>
      </c>
      <c r="B20" s="4" t="s">
        <v>57</v>
      </c>
      <c r="C20" s="20">
        <v>287.5</v>
      </c>
      <c r="D20" s="20">
        <v>303.8</v>
      </c>
      <c r="E20" s="100">
        <f>+ROUND(D20/C20%,1)</f>
        <v>105.7</v>
      </c>
    </row>
    <row r="21" spans="1:5" s="28" customFormat="1" ht="102">
      <c r="A21" s="23" t="s">
        <v>58</v>
      </c>
      <c r="B21" s="4" t="s">
        <v>60</v>
      </c>
      <c r="C21" s="20">
        <v>75.9</v>
      </c>
      <c r="D21" s="20">
        <v>156</v>
      </c>
      <c r="E21" s="100">
        <f>+ROUND(D21/C21%,1)</f>
        <v>205.5</v>
      </c>
    </row>
    <row r="22" spans="1:5" s="28" customFormat="1" ht="12.75">
      <c r="A22" s="87" t="s">
        <v>61</v>
      </c>
      <c r="B22" s="88" t="s">
        <v>62</v>
      </c>
      <c r="C22" s="19">
        <f>C23+C26+C27</f>
        <v>54329.5</v>
      </c>
      <c r="D22" s="19">
        <f>D23+D26+D27</f>
        <v>55195.5</v>
      </c>
      <c r="E22" s="199">
        <f>+ROUND(D22/C22%,1)</f>
        <v>101.6</v>
      </c>
    </row>
    <row r="23" spans="1:5" s="28" customFormat="1" ht="25.5">
      <c r="A23" s="23" t="s">
        <v>63</v>
      </c>
      <c r="B23" s="4" t="s">
        <v>64</v>
      </c>
      <c r="C23" s="20">
        <f>SUM(C24:C25)</f>
        <v>30169.4</v>
      </c>
      <c r="D23" s="20">
        <f>SUM(D24:D25)</f>
        <v>30789.9</v>
      </c>
      <c r="E23" s="100">
        <f>+ROUND(D23/C23%,1)</f>
        <v>102.1</v>
      </c>
    </row>
    <row r="24" spans="1:5" s="34" customFormat="1" ht="38.25">
      <c r="A24" s="93" t="s">
        <v>65</v>
      </c>
      <c r="B24" s="80" t="s">
        <v>66</v>
      </c>
      <c r="C24" s="90">
        <v>23690.2</v>
      </c>
      <c r="D24" s="90">
        <v>24174</v>
      </c>
      <c r="E24" s="90">
        <f>ROUND(D24/C24%,1)</f>
        <v>102</v>
      </c>
    </row>
    <row r="25" spans="1:5" s="34" customFormat="1" ht="38.25" customHeight="1">
      <c r="A25" s="94" t="s">
        <v>67</v>
      </c>
      <c r="B25" s="79" t="s">
        <v>391</v>
      </c>
      <c r="C25" s="92">
        <v>6479.2</v>
      </c>
      <c r="D25" s="92">
        <v>6615.9</v>
      </c>
      <c r="E25" s="92">
        <f>ROUND(D25/C25%,1)</f>
        <v>102.1</v>
      </c>
    </row>
    <row r="26" spans="1:5" s="28" customFormat="1" ht="25.5">
      <c r="A26" s="23" t="s">
        <v>392</v>
      </c>
      <c r="B26" s="4" t="s">
        <v>22</v>
      </c>
      <c r="C26" s="20">
        <v>23964.8</v>
      </c>
      <c r="D26" s="20">
        <v>24173</v>
      </c>
      <c r="E26" s="100">
        <f>+ROUND(D26/C26%,1)</f>
        <v>100.9</v>
      </c>
    </row>
    <row r="27" spans="1:5" s="34" customFormat="1" ht="12.75">
      <c r="A27" s="23" t="s">
        <v>23</v>
      </c>
      <c r="B27" s="4" t="s">
        <v>24</v>
      </c>
      <c r="C27" s="20">
        <v>195.3</v>
      </c>
      <c r="D27" s="20">
        <v>232.6</v>
      </c>
      <c r="E27" s="100">
        <f>+ROUND(D27/C27%,1)</f>
        <v>119.1</v>
      </c>
    </row>
    <row r="28" spans="1:5" s="28" customFormat="1" ht="12.75">
      <c r="A28" s="87" t="s">
        <v>25</v>
      </c>
      <c r="B28" s="88" t="s">
        <v>26</v>
      </c>
      <c r="C28" s="19">
        <f>C29</f>
        <v>37758.200000000004</v>
      </c>
      <c r="D28" s="19">
        <f>D29</f>
        <v>37758.3</v>
      </c>
      <c r="E28" s="199">
        <f>+ROUND(D28/C28%,1)</f>
        <v>100</v>
      </c>
    </row>
    <row r="29" spans="1:5" s="28" customFormat="1" ht="12.75">
      <c r="A29" s="23" t="s">
        <v>27</v>
      </c>
      <c r="B29" s="4" t="s">
        <v>28</v>
      </c>
      <c r="C29" s="20">
        <f>SUM(C30:C31)</f>
        <v>37758.200000000004</v>
      </c>
      <c r="D29" s="20">
        <f>SUM(D30:D31)</f>
        <v>37758.3</v>
      </c>
      <c r="E29" s="100">
        <f>+ROUND(D29/C29%,1)</f>
        <v>100</v>
      </c>
    </row>
    <row r="30" spans="1:5" s="34" customFormat="1" ht="28.5" customHeight="1">
      <c r="A30" s="89" t="s">
        <v>29</v>
      </c>
      <c r="B30" s="80" t="s">
        <v>30</v>
      </c>
      <c r="C30" s="90">
        <v>37698.8</v>
      </c>
      <c r="D30" s="90">
        <v>37759.9</v>
      </c>
      <c r="E30" s="90">
        <f>ROUND(D30/C30%,1)</f>
        <v>100.2</v>
      </c>
    </row>
    <row r="31" spans="1:5" s="34" customFormat="1" ht="28.5" customHeight="1">
      <c r="A31" s="91" t="s">
        <v>31</v>
      </c>
      <c r="B31" s="79" t="s">
        <v>32</v>
      </c>
      <c r="C31" s="95">
        <v>59.4</v>
      </c>
      <c r="D31" s="95">
        <v>-1.6</v>
      </c>
      <c r="E31" s="92"/>
    </row>
    <row r="32" spans="1:5" s="28" customFormat="1" ht="12.75">
      <c r="A32" s="87" t="s">
        <v>33</v>
      </c>
      <c r="B32" s="88" t="s">
        <v>34</v>
      </c>
      <c r="C32" s="19">
        <f>C33+C35</f>
        <v>9398.2</v>
      </c>
      <c r="D32" s="19">
        <f>D33+D35</f>
        <v>9805.3</v>
      </c>
      <c r="E32" s="199">
        <f>+ROUND(D32/C32%,1)</f>
        <v>104.3</v>
      </c>
    </row>
    <row r="33" spans="1:5" s="34" customFormat="1" ht="38.25">
      <c r="A33" s="23" t="s">
        <v>35</v>
      </c>
      <c r="B33" s="4" t="s">
        <v>189</v>
      </c>
      <c r="C33" s="20">
        <f>SUM(C34)</f>
        <v>2762.7</v>
      </c>
      <c r="D33" s="20">
        <f>SUM(D34)</f>
        <v>2890.6</v>
      </c>
      <c r="E33" s="100">
        <f>+ROUND(D33/C33%,1)</f>
        <v>104.6</v>
      </c>
    </row>
    <row r="34" spans="1:5" s="34" customFormat="1" ht="51">
      <c r="A34" s="11" t="s">
        <v>190</v>
      </c>
      <c r="B34" s="96" t="s">
        <v>191</v>
      </c>
      <c r="C34" s="97">
        <v>2762.7</v>
      </c>
      <c r="D34" s="97">
        <v>2890.6</v>
      </c>
      <c r="E34" s="102">
        <f>+ROUND(D34/C34%,1)</f>
        <v>104.6</v>
      </c>
    </row>
    <row r="35" spans="1:5" s="28" customFormat="1" ht="38.25">
      <c r="A35" s="23" t="s">
        <v>192</v>
      </c>
      <c r="B35" s="4" t="s">
        <v>193</v>
      </c>
      <c r="C35" s="20">
        <f>SUM(C36:C37)</f>
        <v>6635.5</v>
      </c>
      <c r="D35" s="20">
        <f>SUM(D36:D37)</f>
        <v>6914.7</v>
      </c>
      <c r="E35" s="100">
        <f>+ROUND(D35/C35%,1)</f>
        <v>104.2</v>
      </c>
    </row>
    <row r="36" spans="1:5" s="28" customFormat="1" ht="103.5" customHeight="1">
      <c r="A36" s="89" t="s">
        <v>194</v>
      </c>
      <c r="B36" s="98" t="s">
        <v>181</v>
      </c>
      <c r="C36" s="90">
        <v>6589</v>
      </c>
      <c r="D36" s="90">
        <v>6842.7</v>
      </c>
      <c r="E36" s="90">
        <f>ROUND(D36/C36%,1)</f>
        <v>103.9</v>
      </c>
    </row>
    <row r="37" spans="1:5" s="28" customFormat="1" ht="28.5" customHeight="1">
      <c r="A37" s="91" t="s">
        <v>182</v>
      </c>
      <c r="B37" s="79" t="s">
        <v>183</v>
      </c>
      <c r="C37" s="92">
        <v>46.5</v>
      </c>
      <c r="D37" s="92">
        <v>72</v>
      </c>
      <c r="E37" s="92">
        <f>ROUND(D37/C37%,1)</f>
        <v>154.8</v>
      </c>
    </row>
    <row r="38" spans="1:5" s="37" customFormat="1" ht="28.5" customHeight="1">
      <c r="A38" s="47" t="s">
        <v>285</v>
      </c>
      <c r="B38" s="204" t="s">
        <v>277</v>
      </c>
      <c r="C38" s="205">
        <f>C39</f>
        <v>0</v>
      </c>
      <c r="D38" s="205">
        <f>D39</f>
        <v>79.6</v>
      </c>
      <c r="E38" s="207"/>
    </row>
    <row r="39" spans="1:5" s="28" customFormat="1" ht="28.5" customHeight="1">
      <c r="A39" s="49" t="s">
        <v>286</v>
      </c>
      <c r="B39" s="203" t="s">
        <v>278</v>
      </c>
      <c r="C39" s="103">
        <f>C40+C42+C44</f>
        <v>0</v>
      </c>
      <c r="D39" s="103">
        <f>D40+D42+D44</f>
        <v>79.6</v>
      </c>
      <c r="E39" s="206"/>
    </row>
    <row r="40" spans="1:5" s="28" customFormat="1" ht="12.75">
      <c r="A40" s="49" t="s">
        <v>287</v>
      </c>
      <c r="B40" s="203" t="s">
        <v>279</v>
      </c>
      <c r="C40" s="103">
        <f>C41</f>
        <v>0</v>
      </c>
      <c r="D40" s="103">
        <f>D41</f>
        <v>15.8</v>
      </c>
      <c r="E40" s="206"/>
    </row>
    <row r="41" spans="1:5" s="28" customFormat="1" ht="28.5" customHeight="1">
      <c r="A41" s="10" t="s">
        <v>288</v>
      </c>
      <c r="B41" s="202" t="s">
        <v>280</v>
      </c>
      <c r="C41" s="92"/>
      <c r="D41" s="92">
        <v>15.8</v>
      </c>
      <c r="E41" s="92"/>
    </row>
    <row r="42" spans="1:5" s="28" customFormat="1" ht="51">
      <c r="A42" s="49" t="s">
        <v>289</v>
      </c>
      <c r="B42" s="203" t="s">
        <v>281</v>
      </c>
      <c r="C42" s="103">
        <f>C43</f>
        <v>0</v>
      </c>
      <c r="D42" s="103">
        <f>D43</f>
        <v>4.3</v>
      </c>
      <c r="E42" s="206"/>
    </row>
    <row r="43" spans="1:5" s="28" customFormat="1" ht="63" customHeight="1">
      <c r="A43" s="10" t="s">
        <v>290</v>
      </c>
      <c r="B43" s="202" t="s">
        <v>284</v>
      </c>
      <c r="C43" s="92"/>
      <c r="D43" s="92">
        <v>4.3</v>
      </c>
      <c r="E43" s="92"/>
    </row>
    <row r="44" spans="1:5" s="28" customFormat="1" ht="15.75" customHeight="1">
      <c r="A44" s="49" t="s">
        <v>291</v>
      </c>
      <c r="B44" s="203" t="s">
        <v>282</v>
      </c>
      <c r="C44" s="103">
        <f>C45</f>
        <v>0</v>
      </c>
      <c r="D44" s="103">
        <f>D45</f>
        <v>59.5</v>
      </c>
      <c r="E44" s="206"/>
    </row>
    <row r="45" spans="1:5" s="28" customFormat="1" ht="24.75" customHeight="1">
      <c r="A45" s="10" t="s">
        <v>292</v>
      </c>
      <c r="B45" s="202" t="s">
        <v>283</v>
      </c>
      <c r="C45" s="92"/>
      <c r="D45" s="92">
        <v>59.5</v>
      </c>
      <c r="E45" s="92"/>
    </row>
    <row r="46" spans="1:5" s="28" customFormat="1" ht="38.25">
      <c r="A46" s="87" t="s">
        <v>184</v>
      </c>
      <c r="B46" s="88" t="s">
        <v>185</v>
      </c>
      <c r="C46" s="19">
        <f>C47+C49+C54</f>
        <v>26184.9</v>
      </c>
      <c r="D46" s="19">
        <f>D47+D49+D54</f>
        <v>27401.5</v>
      </c>
      <c r="E46" s="199">
        <f aca="true" t="shared" si="0" ref="E46:E68">+ROUND(D46/C46%,1)</f>
        <v>104.6</v>
      </c>
    </row>
    <row r="47" spans="1:5" s="28" customFormat="1" ht="25.5">
      <c r="A47" s="23" t="s">
        <v>186</v>
      </c>
      <c r="B47" s="99" t="s">
        <v>187</v>
      </c>
      <c r="C47" s="100">
        <f>C48</f>
        <v>53</v>
      </c>
      <c r="D47" s="100">
        <f>D48</f>
        <v>64.6</v>
      </c>
      <c r="E47" s="100">
        <f t="shared" si="0"/>
        <v>121.9</v>
      </c>
    </row>
    <row r="48" spans="1:5" s="28" customFormat="1" ht="38.25">
      <c r="A48" s="11" t="s">
        <v>188</v>
      </c>
      <c r="B48" s="101" t="s">
        <v>68</v>
      </c>
      <c r="C48" s="102">
        <v>53</v>
      </c>
      <c r="D48" s="102">
        <v>64.6</v>
      </c>
      <c r="E48" s="102">
        <f t="shared" si="0"/>
        <v>121.9</v>
      </c>
    </row>
    <row r="49" spans="1:5" s="28" customFormat="1" ht="89.25">
      <c r="A49" s="23" t="s">
        <v>69</v>
      </c>
      <c r="B49" s="4" t="s">
        <v>70</v>
      </c>
      <c r="C49" s="20">
        <f>C50+C52</f>
        <v>24131.9</v>
      </c>
      <c r="D49" s="20">
        <f>D50+D52</f>
        <v>24891.9</v>
      </c>
      <c r="E49" s="100">
        <f t="shared" si="0"/>
        <v>103.1</v>
      </c>
    </row>
    <row r="50" spans="1:5" s="28" customFormat="1" ht="63.75">
      <c r="A50" s="23" t="s">
        <v>71</v>
      </c>
      <c r="B50" s="4" t="s">
        <v>72</v>
      </c>
      <c r="C50" s="20">
        <f>C51</f>
        <v>12961.9</v>
      </c>
      <c r="D50" s="20">
        <f>D51</f>
        <v>13484.1</v>
      </c>
      <c r="E50" s="100">
        <f t="shared" si="0"/>
        <v>104</v>
      </c>
    </row>
    <row r="51" spans="1:5" s="34" customFormat="1" ht="93.75" customHeight="1">
      <c r="A51" s="11" t="s">
        <v>73</v>
      </c>
      <c r="B51" s="96" t="s">
        <v>74</v>
      </c>
      <c r="C51" s="97">
        <v>12961.9</v>
      </c>
      <c r="D51" s="97">
        <v>13484.1</v>
      </c>
      <c r="E51" s="102">
        <f t="shared" si="0"/>
        <v>104</v>
      </c>
    </row>
    <row r="52" spans="1:5" s="28" customFormat="1" ht="79.5" customHeight="1">
      <c r="A52" s="23" t="s">
        <v>75</v>
      </c>
      <c r="B52" s="4" t="s">
        <v>76</v>
      </c>
      <c r="C52" s="103">
        <f>SUM(C53:C53)</f>
        <v>11170</v>
      </c>
      <c r="D52" s="103">
        <f>SUM(D53:D53)</f>
        <v>11407.8</v>
      </c>
      <c r="E52" s="100">
        <f t="shared" si="0"/>
        <v>102.1</v>
      </c>
    </row>
    <row r="53" spans="1:5" s="35" customFormat="1" ht="70.5" customHeight="1">
      <c r="A53" s="11" t="s">
        <v>77</v>
      </c>
      <c r="B53" s="96" t="s">
        <v>85</v>
      </c>
      <c r="C53" s="104">
        <v>11170</v>
      </c>
      <c r="D53" s="104">
        <v>11407.8</v>
      </c>
      <c r="E53" s="102">
        <f t="shared" si="0"/>
        <v>102.1</v>
      </c>
    </row>
    <row r="54" spans="1:5" s="34" customFormat="1" ht="76.5">
      <c r="A54" s="23" t="s">
        <v>86</v>
      </c>
      <c r="B54" s="4" t="s">
        <v>87</v>
      </c>
      <c r="C54" s="100">
        <f>C55</f>
        <v>2000</v>
      </c>
      <c r="D54" s="100">
        <f>D55</f>
        <v>2445</v>
      </c>
      <c r="E54" s="100">
        <f t="shared" si="0"/>
        <v>122.3</v>
      </c>
    </row>
    <row r="55" spans="1:5" s="34" customFormat="1" ht="76.5">
      <c r="A55" s="23" t="s">
        <v>88</v>
      </c>
      <c r="B55" s="4" t="s">
        <v>89</v>
      </c>
      <c r="C55" s="100">
        <f>C56</f>
        <v>2000</v>
      </c>
      <c r="D55" s="100">
        <f>D56</f>
        <v>2445</v>
      </c>
      <c r="E55" s="100">
        <f t="shared" si="0"/>
        <v>122.3</v>
      </c>
    </row>
    <row r="56" spans="1:5" s="34" customFormat="1" ht="81.75" customHeight="1">
      <c r="A56" s="11" t="s">
        <v>90</v>
      </c>
      <c r="B56" s="96" t="s">
        <v>102</v>
      </c>
      <c r="C56" s="97">
        <v>2000</v>
      </c>
      <c r="D56" s="97">
        <v>2445</v>
      </c>
      <c r="E56" s="102">
        <f t="shared" si="0"/>
        <v>122.3</v>
      </c>
    </row>
    <row r="57" spans="1:5" s="28" customFormat="1" ht="22.5" customHeight="1">
      <c r="A57" s="87" t="s">
        <v>103</v>
      </c>
      <c r="B57" s="88" t="s">
        <v>104</v>
      </c>
      <c r="C57" s="19">
        <f>SUM(C58)</f>
        <v>4363.7</v>
      </c>
      <c r="D57" s="19">
        <f>SUM(D58)</f>
        <v>4462.3</v>
      </c>
      <c r="E57" s="199">
        <f t="shared" si="0"/>
        <v>102.3</v>
      </c>
    </row>
    <row r="58" spans="1:5" s="28" customFormat="1" ht="25.5">
      <c r="A58" s="105" t="s">
        <v>105</v>
      </c>
      <c r="B58" s="106" t="s">
        <v>106</v>
      </c>
      <c r="C58" s="20">
        <v>4363.7</v>
      </c>
      <c r="D58" s="20">
        <v>4462.3</v>
      </c>
      <c r="E58" s="100">
        <f t="shared" si="0"/>
        <v>102.3</v>
      </c>
    </row>
    <row r="59" spans="1:5" s="28" customFormat="1" ht="25.5">
      <c r="A59" s="87" t="s">
        <v>107</v>
      </c>
      <c r="B59" s="88" t="s">
        <v>108</v>
      </c>
      <c r="C59" s="19">
        <f>C62+C60+C65</f>
        <v>51479.2</v>
      </c>
      <c r="D59" s="19">
        <f>D62+D60+D65</f>
        <v>50981.8</v>
      </c>
      <c r="E59" s="100">
        <f t="shared" si="0"/>
        <v>99</v>
      </c>
    </row>
    <row r="60" spans="1:5" s="36" customFormat="1" ht="12.75">
      <c r="A60" s="107" t="s">
        <v>109</v>
      </c>
      <c r="B60" s="99" t="s">
        <v>110</v>
      </c>
      <c r="C60" s="100">
        <f>C61</f>
        <v>219.2</v>
      </c>
      <c r="D60" s="100">
        <f>D61</f>
        <v>219.1</v>
      </c>
      <c r="E60" s="100">
        <f t="shared" si="0"/>
        <v>100</v>
      </c>
    </row>
    <row r="61" spans="1:5" s="35" customFormat="1" ht="25.5">
      <c r="A61" s="27" t="s">
        <v>111</v>
      </c>
      <c r="B61" s="101" t="s">
        <v>247</v>
      </c>
      <c r="C61" s="102">
        <v>219.2</v>
      </c>
      <c r="D61" s="102">
        <v>219.1</v>
      </c>
      <c r="E61" s="102">
        <f t="shared" si="0"/>
        <v>100</v>
      </c>
    </row>
    <row r="62" spans="1:5" s="28" customFormat="1" ht="66.75" customHeight="1">
      <c r="A62" s="23" t="s">
        <v>248</v>
      </c>
      <c r="B62" s="4" t="s">
        <v>249</v>
      </c>
      <c r="C62" s="20">
        <f>C63</f>
        <v>41710</v>
      </c>
      <c r="D62" s="20">
        <f>D63</f>
        <v>41608.3</v>
      </c>
      <c r="E62" s="100">
        <f t="shared" si="0"/>
        <v>99.8</v>
      </c>
    </row>
    <row r="63" spans="1:5" s="28" customFormat="1" ht="89.25">
      <c r="A63" s="23" t="s">
        <v>250</v>
      </c>
      <c r="B63" s="4" t="s">
        <v>251</v>
      </c>
      <c r="C63" s="20">
        <f>SUM(C64:C64)</f>
        <v>41710</v>
      </c>
      <c r="D63" s="20">
        <f>SUM(D64:D64)</f>
        <v>41608.3</v>
      </c>
      <c r="E63" s="100">
        <f t="shared" si="0"/>
        <v>99.8</v>
      </c>
    </row>
    <row r="64" spans="1:5" s="34" customFormat="1" ht="90.75" customHeight="1">
      <c r="A64" s="11" t="s">
        <v>252</v>
      </c>
      <c r="B64" s="96" t="s">
        <v>253</v>
      </c>
      <c r="C64" s="92">
        <v>41710</v>
      </c>
      <c r="D64" s="92">
        <v>41608.3</v>
      </c>
      <c r="E64" s="102">
        <f t="shared" si="0"/>
        <v>99.8</v>
      </c>
    </row>
    <row r="65" spans="1:5" s="28" customFormat="1" ht="51">
      <c r="A65" s="23" t="s">
        <v>386</v>
      </c>
      <c r="B65" s="4" t="s">
        <v>389</v>
      </c>
      <c r="C65" s="103">
        <f>C66</f>
        <v>9550</v>
      </c>
      <c r="D65" s="103">
        <f>D66</f>
        <v>9154.4</v>
      </c>
      <c r="E65" s="100">
        <f t="shared" si="0"/>
        <v>95.9</v>
      </c>
    </row>
    <row r="66" spans="1:5" s="28" customFormat="1" ht="38.25">
      <c r="A66" s="23" t="s">
        <v>387</v>
      </c>
      <c r="B66" s="4" t="s">
        <v>254</v>
      </c>
      <c r="C66" s="103">
        <f>C67</f>
        <v>9550</v>
      </c>
      <c r="D66" s="103">
        <f>D67</f>
        <v>9154.4</v>
      </c>
      <c r="E66" s="100">
        <f t="shared" si="0"/>
        <v>95.9</v>
      </c>
    </row>
    <row r="67" spans="1:5" s="34" customFormat="1" ht="55.5" customHeight="1">
      <c r="A67" s="11" t="s">
        <v>388</v>
      </c>
      <c r="B67" s="96" t="s">
        <v>117</v>
      </c>
      <c r="C67" s="92">
        <v>9550</v>
      </c>
      <c r="D67" s="92">
        <v>9154.4</v>
      </c>
      <c r="E67" s="102">
        <f t="shared" si="0"/>
        <v>95.9</v>
      </c>
    </row>
    <row r="68" spans="1:5" s="34" customFormat="1" ht="15.75" customHeight="1">
      <c r="A68" s="87" t="s">
        <v>119</v>
      </c>
      <c r="B68" s="88" t="s">
        <v>120</v>
      </c>
      <c r="C68" s="19">
        <f>C69+C72+C73+C74+C76+C81+C82+C83</f>
        <v>4732.2</v>
      </c>
      <c r="D68" s="19">
        <f>D69+D72+D73+D74+D76+D81+D82+D83</f>
        <v>4981.9</v>
      </c>
      <c r="E68" s="199">
        <f t="shared" si="0"/>
        <v>105.3</v>
      </c>
    </row>
    <row r="69" spans="1:5" s="28" customFormat="1" ht="25.5">
      <c r="A69" s="23" t="s">
        <v>121</v>
      </c>
      <c r="B69" s="4" t="s">
        <v>122</v>
      </c>
      <c r="C69" s="20">
        <f>SUM(C70:C71)</f>
        <v>22.5</v>
      </c>
      <c r="D69" s="20">
        <v>-10.4</v>
      </c>
      <c r="E69" s="100"/>
    </row>
    <row r="70" spans="1:5" s="34" customFormat="1" ht="76.5">
      <c r="A70" s="89" t="s">
        <v>123</v>
      </c>
      <c r="B70" s="80" t="s">
        <v>131</v>
      </c>
      <c r="C70" s="90">
        <v>13.3</v>
      </c>
      <c r="D70" s="90">
        <v>-24.2</v>
      </c>
      <c r="E70" s="90"/>
    </row>
    <row r="71" spans="1:5" s="34" customFormat="1" ht="66.75" customHeight="1">
      <c r="A71" s="91" t="s">
        <v>132</v>
      </c>
      <c r="B71" s="79" t="s">
        <v>266</v>
      </c>
      <c r="C71" s="92">
        <v>9.2</v>
      </c>
      <c r="D71" s="92">
        <v>13.8</v>
      </c>
      <c r="E71" s="92">
        <f>ROUND(D71/C71%,1)</f>
        <v>150</v>
      </c>
    </row>
    <row r="72" spans="1:5" s="28" customFormat="1" ht="63.75">
      <c r="A72" s="23" t="s">
        <v>267</v>
      </c>
      <c r="B72" s="4" t="s">
        <v>268</v>
      </c>
      <c r="C72" s="20">
        <v>261.4</v>
      </c>
      <c r="D72" s="20">
        <v>265.5</v>
      </c>
      <c r="E72" s="100">
        <f>+ROUND(D72/C72%,1)</f>
        <v>101.6</v>
      </c>
    </row>
    <row r="73" spans="1:5" s="28" customFormat="1" ht="63.75">
      <c r="A73" s="23" t="s">
        <v>269</v>
      </c>
      <c r="B73" s="4" t="s">
        <v>270</v>
      </c>
      <c r="C73" s="20">
        <v>40.5</v>
      </c>
      <c r="D73" s="20">
        <v>50</v>
      </c>
      <c r="E73" s="100">
        <f>+ROUND(D73/C73%,1)</f>
        <v>123.5</v>
      </c>
    </row>
    <row r="74" spans="1:5" s="28" customFormat="1" ht="40.5" customHeight="1">
      <c r="A74" s="23" t="s">
        <v>128</v>
      </c>
      <c r="B74" s="4" t="s">
        <v>129</v>
      </c>
      <c r="C74" s="20">
        <f>C75</f>
        <v>518</v>
      </c>
      <c r="D74" s="20">
        <f>D75</f>
        <v>609.6</v>
      </c>
      <c r="E74" s="100">
        <f>+ROUND(D74/C74%,1)</f>
        <v>117.7</v>
      </c>
    </row>
    <row r="75" spans="1:5" s="34" customFormat="1" ht="53.25" customHeight="1">
      <c r="A75" s="11" t="s">
        <v>130</v>
      </c>
      <c r="B75" s="96" t="s">
        <v>245</v>
      </c>
      <c r="C75" s="97">
        <v>518</v>
      </c>
      <c r="D75" s="97">
        <v>609.6</v>
      </c>
      <c r="E75" s="102">
        <f>+ROUND(D75/C75%,1)</f>
        <v>117.7</v>
      </c>
    </row>
    <row r="76" spans="1:5" s="28" customFormat="1" ht="90" customHeight="1">
      <c r="A76" s="23" t="s">
        <v>271</v>
      </c>
      <c r="B76" s="4" t="s">
        <v>272</v>
      </c>
      <c r="C76" s="20">
        <f>SUM(C77:C80)</f>
        <v>337.1</v>
      </c>
      <c r="D76" s="20">
        <f>SUM(D77:D80)</f>
        <v>360.7</v>
      </c>
      <c r="E76" s="100">
        <f>+ROUND(D76/C76%,1)</f>
        <v>107</v>
      </c>
    </row>
    <row r="77" spans="1:5" s="28" customFormat="1" ht="25.5">
      <c r="A77" s="108" t="s">
        <v>323</v>
      </c>
      <c r="B77" s="109" t="s">
        <v>324</v>
      </c>
      <c r="C77" s="110">
        <v>35</v>
      </c>
      <c r="D77" s="110">
        <v>35</v>
      </c>
      <c r="E77" s="110">
        <f>ROUND(D77/C77%,1)</f>
        <v>100</v>
      </c>
    </row>
    <row r="78" spans="1:5" s="28" customFormat="1" ht="38.25">
      <c r="A78" s="111" t="s">
        <v>325</v>
      </c>
      <c r="B78" s="112" t="s">
        <v>326</v>
      </c>
      <c r="C78" s="113">
        <v>1.5</v>
      </c>
      <c r="D78" s="113">
        <v>1.5</v>
      </c>
      <c r="E78" s="113">
        <f>ROUND(D78/C78%,1)</f>
        <v>100</v>
      </c>
    </row>
    <row r="79" spans="1:5" s="34" customFormat="1" ht="38.25">
      <c r="A79" s="114" t="s">
        <v>273</v>
      </c>
      <c r="B79" s="78" t="s">
        <v>274</v>
      </c>
      <c r="C79" s="115">
        <v>268</v>
      </c>
      <c r="D79" s="115">
        <v>275</v>
      </c>
      <c r="E79" s="113">
        <f>ROUND(D79/C79%,1)</f>
        <v>102.6</v>
      </c>
    </row>
    <row r="80" spans="1:5" s="34" customFormat="1" ht="25.5">
      <c r="A80" s="91" t="s">
        <v>275</v>
      </c>
      <c r="B80" s="79" t="s">
        <v>341</v>
      </c>
      <c r="C80" s="95">
        <v>32.6</v>
      </c>
      <c r="D80" s="95">
        <v>49.2</v>
      </c>
      <c r="E80" s="95">
        <f>ROUND(D80/C80%,1)</f>
        <v>150.9</v>
      </c>
    </row>
    <row r="81" spans="1:5" s="36" customFormat="1" ht="63.75">
      <c r="A81" s="23" t="s">
        <v>342</v>
      </c>
      <c r="B81" s="4" t="s">
        <v>343</v>
      </c>
      <c r="C81" s="100">
        <v>169.2</v>
      </c>
      <c r="D81" s="100">
        <v>204.2</v>
      </c>
      <c r="E81" s="100">
        <f aca="true" t="shared" si="1" ref="E81:E113">+ROUND(D81/C81%,1)</f>
        <v>120.7</v>
      </c>
    </row>
    <row r="82" spans="1:5" s="36" customFormat="1" ht="38.25">
      <c r="A82" s="23" t="s">
        <v>344</v>
      </c>
      <c r="B82" s="4" t="s">
        <v>345</v>
      </c>
      <c r="C82" s="100">
        <v>1983.8</v>
      </c>
      <c r="D82" s="100">
        <v>2305.1</v>
      </c>
      <c r="E82" s="100">
        <f t="shared" si="1"/>
        <v>116.2</v>
      </c>
    </row>
    <row r="83" spans="1:5" s="28" customFormat="1" ht="25.5">
      <c r="A83" s="23" t="s">
        <v>346</v>
      </c>
      <c r="B83" s="4" t="s">
        <v>347</v>
      </c>
      <c r="C83" s="20">
        <f>C84</f>
        <v>1399.7</v>
      </c>
      <c r="D83" s="20">
        <f>D84</f>
        <v>1197.2</v>
      </c>
      <c r="E83" s="100">
        <f t="shared" si="1"/>
        <v>85.5</v>
      </c>
    </row>
    <row r="84" spans="1:5" s="34" customFormat="1" ht="41.25" customHeight="1">
      <c r="A84" s="11" t="s">
        <v>348</v>
      </c>
      <c r="B84" s="96" t="s">
        <v>349</v>
      </c>
      <c r="C84" s="97">
        <v>1399.7</v>
      </c>
      <c r="D84" s="97">
        <v>1197.2</v>
      </c>
      <c r="E84" s="100">
        <f t="shared" si="1"/>
        <v>85.5</v>
      </c>
    </row>
    <row r="85" spans="1:5" s="37" customFormat="1" ht="14.25" customHeight="1">
      <c r="A85" s="6" t="s">
        <v>350</v>
      </c>
      <c r="B85" s="25" t="s">
        <v>351</v>
      </c>
      <c r="C85" s="19">
        <f>C88+C86</f>
        <v>1690</v>
      </c>
      <c r="D85" s="19">
        <f>D88+D86</f>
        <v>2133.9</v>
      </c>
      <c r="E85" s="199">
        <f t="shared" si="1"/>
        <v>126.3</v>
      </c>
    </row>
    <row r="86" spans="1:5" s="28" customFormat="1" ht="12.75">
      <c r="A86" s="23"/>
      <c r="B86" s="4" t="s">
        <v>293</v>
      </c>
      <c r="C86" s="20">
        <f>C87</f>
        <v>0</v>
      </c>
      <c r="D86" s="20">
        <f>D87</f>
        <v>195.3</v>
      </c>
      <c r="E86" s="100"/>
    </row>
    <row r="87" spans="1:5" s="28" customFormat="1" ht="25.5">
      <c r="A87" s="23"/>
      <c r="B87" s="4" t="s">
        <v>294</v>
      </c>
      <c r="C87" s="20"/>
      <c r="D87" s="20">
        <v>195.3</v>
      </c>
      <c r="E87" s="100"/>
    </row>
    <row r="88" spans="1:5" s="28" customFormat="1" ht="12.75">
      <c r="A88" s="23" t="s">
        <v>352</v>
      </c>
      <c r="B88" s="4" t="s">
        <v>351</v>
      </c>
      <c r="C88" s="20">
        <v>1690</v>
      </c>
      <c r="D88" s="20">
        <v>1938.6</v>
      </c>
      <c r="E88" s="100">
        <f t="shared" si="1"/>
        <v>114.7</v>
      </c>
    </row>
    <row r="89" spans="1:5" s="28" customFormat="1" ht="38.25">
      <c r="A89" s="6" t="s">
        <v>256</v>
      </c>
      <c r="B89" s="25" t="s">
        <v>257</v>
      </c>
      <c r="C89" s="199">
        <v>17</v>
      </c>
      <c r="D89" s="199">
        <v>17</v>
      </c>
      <c r="E89" s="199">
        <f t="shared" si="1"/>
        <v>100</v>
      </c>
    </row>
    <row r="90" spans="1:5" s="28" customFormat="1" ht="25.5" customHeight="1">
      <c r="A90" s="23" t="s">
        <v>258</v>
      </c>
      <c r="B90" s="4" t="s">
        <v>259</v>
      </c>
      <c r="C90" s="100">
        <v>17</v>
      </c>
      <c r="D90" s="100">
        <v>17</v>
      </c>
      <c r="E90" s="100">
        <f t="shared" si="1"/>
        <v>100</v>
      </c>
    </row>
    <row r="91" spans="1:5" s="28" customFormat="1" ht="38.25">
      <c r="A91" s="23" t="s">
        <v>261</v>
      </c>
      <c r="B91" s="4" t="s">
        <v>260</v>
      </c>
      <c r="C91" s="100">
        <v>17</v>
      </c>
      <c r="D91" s="100">
        <v>17</v>
      </c>
      <c r="E91" s="100">
        <f t="shared" si="1"/>
        <v>100</v>
      </c>
    </row>
    <row r="92" spans="1:5" s="28" customFormat="1" ht="25.5" hidden="1">
      <c r="A92" s="6" t="s">
        <v>52</v>
      </c>
      <c r="B92" s="25" t="s">
        <v>53</v>
      </c>
      <c r="C92" s="19">
        <v>0</v>
      </c>
      <c r="D92" s="19">
        <v>0</v>
      </c>
      <c r="E92" s="199">
        <v>0</v>
      </c>
    </row>
    <row r="93" spans="1:5" s="28" customFormat="1" ht="25.5" hidden="1">
      <c r="A93" s="23" t="s">
        <v>54</v>
      </c>
      <c r="B93" s="4" t="s">
        <v>55</v>
      </c>
      <c r="C93" s="20">
        <v>0</v>
      </c>
      <c r="D93" s="20">
        <v>0</v>
      </c>
      <c r="E93" s="100">
        <v>0</v>
      </c>
    </row>
    <row r="94" spans="1:5" s="34" customFormat="1" ht="12.75">
      <c r="A94" s="119" t="s">
        <v>353</v>
      </c>
      <c r="B94" s="120" t="s">
        <v>354</v>
      </c>
      <c r="C94" s="19">
        <f>C95+C193</f>
        <v>864118.7000000001</v>
      </c>
      <c r="D94" s="19">
        <f>D95+D193</f>
        <v>848037.7</v>
      </c>
      <c r="E94" s="199">
        <f t="shared" si="1"/>
        <v>98.1</v>
      </c>
    </row>
    <row r="95" spans="1:5" s="28" customFormat="1" ht="25.5">
      <c r="A95" s="116" t="s">
        <v>355</v>
      </c>
      <c r="B95" s="117" t="s">
        <v>356</v>
      </c>
      <c r="C95" s="118">
        <f>C96+C103+C147+C186</f>
        <v>864118.7000000001</v>
      </c>
      <c r="D95" s="118">
        <f>D96+D103+D147+D186</f>
        <v>847307</v>
      </c>
      <c r="E95" s="100">
        <f t="shared" si="1"/>
        <v>98.1</v>
      </c>
    </row>
    <row r="96" spans="1:5" s="37" customFormat="1" ht="25.5">
      <c r="A96" s="119" t="s">
        <v>357</v>
      </c>
      <c r="B96" s="120" t="s">
        <v>37</v>
      </c>
      <c r="C96" s="121">
        <f>C97+C99+C101</f>
        <v>198051.9</v>
      </c>
      <c r="D96" s="121">
        <f>D97+D99+D101</f>
        <v>198051.9</v>
      </c>
      <c r="E96" s="199">
        <f t="shared" si="1"/>
        <v>100</v>
      </c>
    </row>
    <row r="97" spans="1:5" s="37" customFormat="1" ht="25.5">
      <c r="A97" s="116" t="s">
        <v>358</v>
      </c>
      <c r="B97" s="122" t="s">
        <v>359</v>
      </c>
      <c r="C97" s="123">
        <f>C98</f>
        <v>134311</v>
      </c>
      <c r="D97" s="123">
        <f>D98</f>
        <v>134311</v>
      </c>
      <c r="E97" s="100">
        <f t="shared" si="1"/>
        <v>100</v>
      </c>
    </row>
    <row r="98" spans="1:5" s="38" customFormat="1" ht="26.25">
      <c r="A98" s="124" t="s">
        <v>360</v>
      </c>
      <c r="B98" s="125" t="s">
        <v>361</v>
      </c>
      <c r="C98" s="126">
        <v>134311</v>
      </c>
      <c r="D98" s="126">
        <v>134311</v>
      </c>
      <c r="E98" s="102">
        <f t="shared" si="1"/>
        <v>100</v>
      </c>
    </row>
    <row r="99" spans="1:5" s="38" customFormat="1" ht="26.25">
      <c r="A99" s="116" t="s">
        <v>362</v>
      </c>
      <c r="B99" s="122" t="s">
        <v>363</v>
      </c>
      <c r="C99" s="123">
        <f>C100</f>
        <v>57740.9</v>
      </c>
      <c r="D99" s="123">
        <f>D100</f>
        <v>57740.9</v>
      </c>
      <c r="E99" s="100">
        <f t="shared" si="1"/>
        <v>100</v>
      </c>
    </row>
    <row r="100" spans="1:5" s="38" customFormat="1" ht="39">
      <c r="A100" s="124" t="s">
        <v>364</v>
      </c>
      <c r="B100" s="125" t="s">
        <v>365</v>
      </c>
      <c r="C100" s="126">
        <v>57740.9</v>
      </c>
      <c r="D100" s="126">
        <v>57740.9</v>
      </c>
      <c r="E100" s="102">
        <f t="shared" si="1"/>
        <v>100</v>
      </c>
    </row>
    <row r="101" spans="1:5" s="38" customFormat="1" ht="51.75">
      <c r="A101" s="116" t="s">
        <v>366</v>
      </c>
      <c r="B101" s="122" t="s">
        <v>367</v>
      </c>
      <c r="C101" s="123">
        <f>C102</f>
        <v>6000</v>
      </c>
      <c r="D101" s="123">
        <f>D102</f>
        <v>6000</v>
      </c>
      <c r="E101" s="100">
        <f t="shared" si="1"/>
        <v>100</v>
      </c>
    </row>
    <row r="102" spans="1:5" s="38" customFormat="1" ht="41.25" customHeight="1">
      <c r="A102" s="124" t="s">
        <v>368</v>
      </c>
      <c r="B102" s="125" t="s">
        <v>369</v>
      </c>
      <c r="C102" s="126">
        <v>6000</v>
      </c>
      <c r="D102" s="126">
        <v>6000</v>
      </c>
      <c r="E102" s="102">
        <f t="shared" si="1"/>
        <v>100</v>
      </c>
    </row>
    <row r="103" spans="1:5" s="39" customFormat="1" ht="38.25">
      <c r="A103" s="87" t="s">
        <v>370</v>
      </c>
      <c r="B103" s="120" t="s">
        <v>38</v>
      </c>
      <c r="C103" s="121">
        <f>C104+C106+C108+C110+C112+C116+C118+C120+C124+C136+C128+C132</f>
        <v>279080.4</v>
      </c>
      <c r="D103" s="121">
        <f>D104+D106+D108+D110+D112+D116+D118+D120+D124+D136+D128+D132</f>
        <v>270040.5</v>
      </c>
      <c r="E103" s="199">
        <f t="shared" si="1"/>
        <v>96.8</v>
      </c>
    </row>
    <row r="104" spans="1:5" s="39" customFormat="1" ht="25.5">
      <c r="A104" s="107" t="s">
        <v>211</v>
      </c>
      <c r="B104" s="127" t="s">
        <v>212</v>
      </c>
      <c r="C104" s="123">
        <f>C105</f>
        <v>1000</v>
      </c>
      <c r="D104" s="123">
        <f>D105</f>
        <v>1000</v>
      </c>
      <c r="E104" s="100">
        <f t="shared" si="1"/>
        <v>100</v>
      </c>
    </row>
    <row r="105" spans="1:5" s="39" customFormat="1" ht="25.5">
      <c r="A105" s="27" t="s">
        <v>213</v>
      </c>
      <c r="B105" s="128" t="s">
        <v>214</v>
      </c>
      <c r="C105" s="126">
        <v>1000</v>
      </c>
      <c r="D105" s="126">
        <v>1000</v>
      </c>
      <c r="E105" s="102">
        <f t="shared" si="1"/>
        <v>100</v>
      </c>
    </row>
    <row r="106" spans="1:5" s="17" customFormat="1" ht="25.5">
      <c r="A106" s="107" t="s">
        <v>233</v>
      </c>
      <c r="B106" s="129" t="s">
        <v>234</v>
      </c>
      <c r="C106" s="123">
        <f>C107</f>
        <v>17894.6</v>
      </c>
      <c r="D106" s="123">
        <f>D107</f>
        <v>18045</v>
      </c>
      <c r="E106" s="100">
        <f t="shared" si="1"/>
        <v>100.8</v>
      </c>
    </row>
    <row r="107" spans="1:5" s="17" customFormat="1" ht="25.5">
      <c r="A107" s="27" t="s">
        <v>235</v>
      </c>
      <c r="B107" s="130" t="s">
        <v>236</v>
      </c>
      <c r="C107" s="126">
        <v>17894.6</v>
      </c>
      <c r="D107" s="126">
        <v>18045</v>
      </c>
      <c r="E107" s="102">
        <f t="shared" si="1"/>
        <v>100.8</v>
      </c>
    </row>
    <row r="108" spans="1:5" s="17" customFormat="1" ht="25.5">
      <c r="A108" s="107" t="s">
        <v>195</v>
      </c>
      <c r="B108" s="129" t="s">
        <v>196</v>
      </c>
      <c r="C108" s="123">
        <f>C109</f>
        <v>4500</v>
      </c>
      <c r="D108" s="123">
        <f>D109</f>
        <v>4500</v>
      </c>
      <c r="E108" s="100">
        <f t="shared" si="1"/>
        <v>100</v>
      </c>
    </row>
    <row r="109" spans="1:5" s="17" customFormat="1" ht="38.25">
      <c r="A109" s="27" t="s">
        <v>197</v>
      </c>
      <c r="B109" s="130" t="s">
        <v>198</v>
      </c>
      <c r="C109" s="126">
        <v>4500</v>
      </c>
      <c r="D109" s="126">
        <v>4500</v>
      </c>
      <c r="E109" s="102">
        <f t="shared" si="1"/>
        <v>100</v>
      </c>
    </row>
    <row r="110" spans="1:5" s="39" customFormat="1" ht="63.75">
      <c r="A110" s="107" t="s">
        <v>371</v>
      </c>
      <c r="B110" s="129" t="s">
        <v>372</v>
      </c>
      <c r="C110" s="123">
        <f>C111</f>
        <v>3669.6</v>
      </c>
      <c r="D110" s="123">
        <f>D111</f>
        <v>3386.1</v>
      </c>
      <c r="E110" s="100">
        <f t="shared" si="1"/>
        <v>92.3</v>
      </c>
    </row>
    <row r="111" spans="1:5" s="39" customFormat="1" ht="63.75">
      <c r="A111" s="27" t="s">
        <v>373</v>
      </c>
      <c r="B111" s="131" t="s">
        <v>374</v>
      </c>
      <c r="C111" s="126">
        <v>3669.6</v>
      </c>
      <c r="D111" s="126">
        <v>3386.1</v>
      </c>
      <c r="E111" s="102">
        <f t="shared" si="1"/>
        <v>92.3</v>
      </c>
    </row>
    <row r="112" spans="1:5" s="39" customFormat="1" ht="42" customHeight="1">
      <c r="A112" s="107" t="s">
        <v>215</v>
      </c>
      <c r="B112" s="132" t="s">
        <v>216</v>
      </c>
      <c r="C112" s="123">
        <f>C113</f>
        <v>3030.3</v>
      </c>
      <c r="D112" s="123">
        <f>D113</f>
        <v>3030.3</v>
      </c>
      <c r="E112" s="100">
        <f t="shared" si="1"/>
        <v>100</v>
      </c>
    </row>
    <row r="113" spans="1:5" s="39" customFormat="1" ht="51">
      <c r="A113" s="27" t="s">
        <v>217</v>
      </c>
      <c r="B113" s="131" t="s">
        <v>218</v>
      </c>
      <c r="C113" s="126">
        <f>SUM(C114:C115)</f>
        <v>3030.3</v>
      </c>
      <c r="D113" s="126">
        <f>SUM(D114:D115)</f>
        <v>3030.3</v>
      </c>
      <c r="E113" s="102">
        <f t="shared" si="1"/>
        <v>100</v>
      </c>
    </row>
    <row r="114" spans="1:5" s="39" customFormat="1" ht="38.25">
      <c r="A114" s="133"/>
      <c r="B114" s="134" t="s">
        <v>219</v>
      </c>
      <c r="C114" s="135">
        <v>1298.7</v>
      </c>
      <c r="D114" s="135">
        <v>1298.7</v>
      </c>
      <c r="E114" s="135">
        <f>ROUND(D114/C114%,)</f>
        <v>100</v>
      </c>
    </row>
    <row r="115" spans="1:5" s="39" customFormat="1" ht="38.25">
      <c r="A115" s="26"/>
      <c r="B115" s="136" t="s">
        <v>220</v>
      </c>
      <c r="C115" s="137">
        <v>1731.6</v>
      </c>
      <c r="D115" s="137">
        <v>1731.6</v>
      </c>
      <c r="E115" s="137">
        <f>ROUND(D115/C115%,)</f>
        <v>100</v>
      </c>
    </row>
    <row r="116" spans="1:5" s="39" customFormat="1" ht="38.25">
      <c r="A116" s="107" t="s">
        <v>239</v>
      </c>
      <c r="B116" s="132" t="s">
        <v>241</v>
      </c>
      <c r="C116" s="123">
        <f>C117</f>
        <v>2720</v>
      </c>
      <c r="D116" s="123">
        <f>D117</f>
        <v>2720</v>
      </c>
      <c r="E116" s="100">
        <f aca="true" t="shared" si="2" ref="E116:E121">+ROUND(D116/C116%,1)</f>
        <v>100</v>
      </c>
    </row>
    <row r="117" spans="1:5" s="39" customFormat="1" ht="25.5">
      <c r="A117" s="27" t="s">
        <v>240</v>
      </c>
      <c r="B117" s="131" t="s">
        <v>242</v>
      </c>
      <c r="C117" s="126">
        <v>2720</v>
      </c>
      <c r="D117" s="126">
        <v>2720</v>
      </c>
      <c r="E117" s="102">
        <f t="shared" si="2"/>
        <v>100</v>
      </c>
    </row>
    <row r="118" spans="1:5" s="39" customFormat="1" ht="25.5">
      <c r="A118" s="107" t="s">
        <v>221</v>
      </c>
      <c r="B118" s="132" t="s">
        <v>167</v>
      </c>
      <c r="C118" s="123">
        <f>C119</f>
        <v>204.6</v>
      </c>
      <c r="D118" s="123">
        <f>D119</f>
        <v>204.6</v>
      </c>
      <c r="E118" s="100">
        <f t="shared" si="2"/>
        <v>100</v>
      </c>
    </row>
    <row r="119" spans="1:5" s="39" customFormat="1" ht="38.25">
      <c r="A119" s="27" t="s">
        <v>168</v>
      </c>
      <c r="B119" s="131" t="s">
        <v>169</v>
      </c>
      <c r="C119" s="126">
        <v>204.6</v>
      </c>
      <c r="D119" s="126">
        <v>204.6</v>
      </c>
      <c r="E119" s="102">
        <f t="shared" si="2"/>
        <v>100</v>
      </c>
    </row>
    <row r="120" spans="1:5" s="16" customFormat="1" ht="76.5">
      <c r="A120" s="107" t="s">
        <v>375</v>
      </c>
      <c r="B120" s="129" t="s">
        <v>376</v>
      </c>
      <c r="C120" s="123">
        <f>C121</f>
        <v>19383</v>
      </c>
      <c r="D120" s="123">
        <f>D121</f>
        <v>14410.6</v>
      </c>
      <c r="E120" s="100">
        <f t="shared" si="2"/>
        <v>74.3</v>
      </c>
    </row>
    <row r="121" spans="1:5" s="17" customFormat="1" ht="51">
      <c r="A121" s="107" t="s">
        <v>377</v>
      </c>
      <c r="B121" s="129" t="s">
        <v>378</v>
      </c>
      <c r="C121" s="123">
        <f>SUM(C122:C123)</f>
        <v>19383</v>
      </c>
      <c r="D121" s="123">
        <f>SUM(D122:D123)</f>
        <v>14410.6</v>
      </c>
      <c r="E121" s="100">
        <f t="shared" si="2"/>
        <v>74.3</v>
      </c>
    </row>
    <row r="122" spans="1:5" s="16" customFormat="1" ht="51">
      <c r="A122" s="133"/>
      <c r="B122" s="138" t="s">
        <v>125</v>
      </c>
      <c r="C122" s="135">
        <v>8435</v>
      </c>
      <c r="D122" s="135">
        <v>8262</v>
      </c>
      <c r="E122" s="135">
        <f>ROUND(D122/C122%,)</f>
        <v>98</v>
      </c>
    </row>
    <row r="123" spans="1:5" s="16" customFormat="1" ht="51">
      <c r="A123" s="139"/>
      <c r="B123" s="140" t="s">
        <v>124</v>
      </c>
      <c r="C123" s="141">
        <f>2100+8848</f>
        <v>10948</v>
      </c>
      <c r="D123" s="141">
        <v>6148.6</v>
      </c>
      <c r="E123" s="141">
        <f>ROUND(D123/C123%,)</f>
        <v>56</v>
      </c>
    </row>
    <row r="124" spans="1:5" s="16" customFormat="1" ht="51">
      <c r="A124" s="107" t="s">
        <v>170</v>
      </c>
      <c r="B124" s="122" t="s">
        <v>171</v>
      </c>
      <c r="C124" s="123">
        <f>C125</f>
        <v>2626.2</v>
      </c>
      <c r="D124" s="123">
        <f>D125</f>
        <v>2626.2</v>
      </c>
      <c r="E124" s="100">
        <f>+ROUND(D124/C124%,1)</f>
        <v>100</v>
      </c>
    </row>
    <row r="125" spans="1:5" s="16" customFormat="1" ht="51">
      <c r="A125" s="27" t="s">
        <v>172</v>
      </c>
      <c r="B125" s="131" t="s">
        <v>173</v>
      </c>
      <c r="C125" s="142">
        <f>SUM(C126:C127)</f>
        <v>2626.2</v>
      </c>
      <c r="D125" s="142">
        <f>SUM(D126:D127)</f>
        <v>2626.2</v>
      </c>
      <c r="E125" s="102">
        <f>+ROUND(D125/C125%,1)</f>
        <v>100</v>
      </c>
    </row>
    <row r="126" spans="1:5" s="16" customFormat="1" ht="38.25">
      <c r="A126" s="133"/>
      <c r="B126" s="134" t="s">
        <v>174</v>
      </c>
      <c r="C126" s="135">
        <v>1125.5</v>
      </c>
      <c r="D126" s="135">
        <v>1125.5</v>
      </c>
      <c r="E126" s="135">
        <f>ROUND(D126/C126%,1)</f>
        <v>100</v>
      </c>
    </row>
    <row r="127" spans="1:5" s="16" customFormat="1" ht="38.25">
      <c r="A127" s="26"/>
      <c r="B127" s="136" t="s">
        <v>175</v>
      </c>
      <c r="C127" s="137">
        <v>1500.7</v>
      </c>
      <c r="D127" s="137">
        <v>1500.7</v>
      </c>
      <c r="E127" s="137">
        <f>ROUND(D127/C127%,1)</f>
        <v>100</v>
      </c>
    </row>
    <row r="128" spans="1:5" s="17" customFormat="1" ht="94.5" customHeight="1">
      <c r="A128" s="107" t="s">
        <v>379</v>
      </c>
      <c r="B128" s="129" t="s">
        <v>140</v>
      </c>
      <c r="C128" s="123">
        <f>C129</f>
        <v>121275.2</v>
      </c>
      <c r="D128" s="123">
        <f>D129</f>
        <v>121275.3</v>
      </c>
      <c r="E128" s="100">
        <f aca="true" t="shared" si="3" ref="E128:E137">+ROUND(D128/C128%,1)</f>
        <v>100</v>
      </c>
    </row>
    <row r="129" spans="1:5" s="17" customFormat="1" ht="94.5" customHeight="1">
      <c r="A129" s="27" t="s">
        <v>141</v>
      </c>
      <c r="B129" s="130" t="s">
        <v>142</v>
      </c>
      <c r="C129" s="126">
        <f>C130+C131</f>
        <v>121275.2</v>
      </c>
      <c r="D129" s="126">
        <f>D130+D131</f>
        <v>121275.3</v>
      </c>
      <c r="E129" s="102">
        <f t="shared" si="3"/>
        <v>100</v>
      </c>
    </row>
    <row r="130" spans="1:5" s="17" customFormat="1" ht="76.5">
      <c r="A130" s="27" t="s">
        <v>143</v>
      </c>
      <c r="B130" s="130" t="s">
        <v>144</v>
      </c>
      <c r="C130" s="126">
        <f>ROUND((45070.1071+11350.137),1)</f>
        <v>56420.2</v>
      </c>
      <c r="D130" s="126">
        <v>56420.3</v>
      </c>
      <c r="E130" s="102">
        <f t="shared" si="3"/>
        <v>100</v>
      </c>
    </row>
    <row r="131" spans="1:5" s="17" customFormat="1" ht="77.25" customHeight="1">
      <c r="A131" s="27" t="s">
        <v>145</v>
      </c>
      <c r="B131" s="130" t="s">
        <v>146</v>
      </c>
      <c r="C131" s="126">
        <v>64855</v>
      </c>
      <c r="D131" s="126">
        <v>64855</v>
      </c>
      <c r="E131" s="102">
        <f t="shared" si="3"/>
        <v>100</v>
      </c>
    </row>
    <row r="132" spans="1:5" s="17" customFormat="1" ht="63.75">
      <c r="A132" s="107" t="s">
        <v>147</v>
      </c>
      <c r="B132" s="129" t="s">
        <v>148</v>
      </c>
      <c r="C132" s="123">
        <f>C133</f>
        <v>33568.9</v>
      </c>
      <c r="D132" s="123">
        <f>D133</f>
        <v>33568.9</v>
      </c>
      <c r="E132" s="100">
        <f t="shared" si="3"/>
        <v>100</v>
      </c>
    </row>
    <row r="133" spans="1:5" s="18" customFormat="1" ht="63.75">
      <c r="A133" s="27" t="s">
        <v>149</v>
      </c>
      <c r="B133" s="130" t="s">
        <v>150</v>
      </c>
      <c r="C133" s="126">
        <f>C134+C135</f>
        <v>33568.9</v>
      </c>
      <c r="D133" s="126">
        <f>D134+D135</f>
        <v>33568.9</v>
      </c>
      <c r="E133" s="102">
        <f t="shared" si="3"/>
        <v>100</v>
      </c>
    </row>
    <row r="134" spans="1:5" s="18" customFormat="1" ht="51">
      <c r="A134" s="27" t="s">
        <v>327</v>
      </c>
      <c r="B134" s="130" t="s">
        <v>328</v>
      </c>
      <c r="C134" s="126">
        <v>4999.8</v>
      </c>
      <c r="D134" s="126">
        <v>4999.8</v>
      </c>
      <c r="E134" s="102">
        <f t="shared" si="3"/>
        <v>100</v>
      </c>
    </row>
    <row r="135" spans="1:5" s="18" customFormat="1" ht="51">
      <c r="A135" s="27" t="s">
        <v>151</v>
      </c>
      <c r="B135" s="130" t="s">
        <v>152</v>
      </c>
      <c r="C135" s="126">
        <v>28569.1</v>
      </c>
      <c r="D135" s="126">
        <v>28569.1</v>
      </c>
      <c r="E135" s="102">
        <f t="shared" si="3"/>
        <v>100</v>
      </c>
    </row>
    <row r="136" spans="1:5" ht="12.75">
      <c r="A136" s="105" t="s">
        <v>153</v>
      </c>
      <c r="B136" s="117" t="s">
        <v>154</v>
      </c>
      <c r="C136" s="118">
        <f>C137</f>
        <v>69208</v>
      </c>
      <c r="D136" s="118">
        <f>D137</f>
        <v>65273.50000000001</v>
      </c>
      <c r="E136" s="100">
        <f t="shared" si="3"/>
        <v>94.3</v>
      </c>
    </row>
    <row r="137" spans="1:5" ht="25.5">
      <c r="A137" s="105" t="s">
        <v>155</v>
      </c>
      <c r="B137" s="117" t="s">
        <v>156</v>
      </c>
      <c r="C137" s="118">
        <f>SUM(C138:C146)</f>
        <v>69208</v>
      </c>
      <c r="D137" s="118">
        <f>SUM(D138:D146)</f>
        <v>65273.50000000001</v>
      </c>
      <c r="E137" s="100">
        <f t="shared" si="3"/>
        <v>94.3</v>
      </c>
    </row>
    <row r="138" spans="1:5" s="16" customFormat="1" ht="51">
      <c r="A138" s="143"/>
      <c r="B138" s="144" t="s">
        <v>300</v>
      </c>
      <c r="C138" s="145">
        <v>10010</v>
      </c>
      <c r="D138" s="145">
        <v>9990.6</v>
      </c>
      <c r="E138" s="145">
        <f aca="true" t="shared" si="4" ref="E138:E146">ROUND(D138/C138%,1)</f>
        <v>99.8</v>
      </c>
    </row>
    <row r="139" spans="1:5" s="16" customFormat="1" ht="38.25" customHeight="1">
      <c r="A139" s="146"/>
      <c r="B139" s="147" t="s">
        <v>301</v>
      </c>
      <c r="C139" s="148">
        <v>33031.9</v>
      </c>
      <c r="D139" s="148">
        <v>33031.9</v>
      </c>
      <c r="E139" s="148">
        <f t="shared" si="4"/>
        <v>100</v>
      </c>
    </row>
    <row r="140" spans="1:5" s="16" customFormat="1" ht="38.25">
      <c r="A140" s="146"/>
      <c r="B140" s="147" t="s">
        <v>134</v>
      </c>
      <c r="C140" s="148">
        <v>2330</v>
      </c>
      <c r="D140" s="148">
        <v>1727.3</v>
      </c>
      <c r="E140" s="148">
        <f t="shared" si="4"/>
        <v>74.1</v>
      </c>
    </row>
    <row r="141" spans="1:5" s="16" customFormat="1" ht="38.25">
      <c r="A141" s="146"/>
      <c r="B141" s="147" t="s">
        <v>263</v>
      </c>
      <c r="C141" s="148">
        <v>1300</v>
      </c>
      <c r="D141" s="148">
        <v>1299.9</v>
      </c>
      <c r="E141" s="148">
        <f t="shared" si="4"/>
        <v>100</v>
      </c>
    </row>
    <row r="142" spans="1:5" s="16" customFormat="1" ht="38.25">
      <c r="A142" s="146"/>
      <c r="B142" s="147" t="s">
        <v>264</v>
      </c>
      <c r="C142" s="148">
        <v>1750</v>
      </c>
      <c r="D142" s="148">
        <v>1630.6</v>
      </c>
      <c r="E142" s="148">
        <f t="shared" si="4"/>
        <v>93.2</v>
      </c>
    </row>
    <row r="143" spans="1:5" s="16" customFormat="1" ht="38.25">
      <c r="A143" s="146"/>
      <c r="B143" s="147" t="s">
        <v>262</v>
      </c>
      <c r="C143" s="148">
        <v>2705</v>
      </c>
      <c r="D143" s="148">
        <v>2500.4</v>
      </c>
      <c r="E143" s="148">
        <f t="shared" si="4"/>
        <v>92.4</v>
      </c>
    </row>
    <row r="144" spans="1:5" s="16" customFormat="1" ht="37.5" customHeight="1">
      <c r="A144" s="146"/>
      <c r="B144" s="147" t="s">
        <v>265</v>
      </c>
      <c r="C144" s="148">
        <v>286.4</v>
      </c>
      <c r="D144" s="148">
        <v>286.4</v>
      </c>
      <c r="E144" s="148">
        <f t="shared" si="4"/>
        <v>100</v>
      </c>
    </row>
    <row r="145" spans="1:5" s="16" customFormat="1" ht="63.75">
      <c r="A145" s="146"/>
      <c r="B145" s="147" t="s">
        <v>246</v>
      </c>
      <c r="C145" s="148">
        <v>10205.9</v>
      </c>
      <c r="D145" s="148">
        <v>7217.6</v>
      </c>
      <c r="E145" s="148">
        <f t="shared" si="4"/>
        <v>70.7</v>
      </c>
    </row>
    <row r="146" spans="1:5" s="16" customFormat="1" ht="12.75">
      <c r="A146" s="14"/>
      <c r="B146" s="77" t="s">
        <v>176</v>
      </c>
      <c r="C146" s="149">
        <v>7588.8</v>
      </c>
      <c r="D146" s="149">
        <v>7588.8</v>
      </c>
      <c r="E146" s="149">
        <f t="shared" si="4"/>
        <v>100</v>
      </c>
    </row>
    <row r="147" spans="1:5" s="39" customFormat="1" ht="25.5">
      <c r="A147" s="119" t="s">
        <v>302</v>
      </c>
      <c r="B147" s="120" t="s">
        <v>39</v>
      </c>
      <c r="C147" s="121">
        <f>C148+C150+C152+C154+C156+C158+C160+C169+C171+C173+C175+C177</f>
        <v>335508.50000000006</v>
      </c>
      <c r="D147" s="121">
        <f>D148+D150+D152+D154+D156+D158+D160+D169+D171+D173+D175+D177</f>
        <v>333109.3</v>
      </c>
      <c r="E147" s="199">
        <f aca="true" t="shared" si="5" ref="E147:E161">+ROUND(D147/C147%,1)</f>
        <v>99.3</v>
      </c>
    </row>
    <row r="148" spans="1:5" ht="25.5">
      <c r="A148" s="116" t="s">
        <v>303</v>
      </c>
      <c r="B148" s="117" t="s">
        <v>304</v>
      </c>
      <c r="C148" s="118">
        <f>C149</f>
        <v>2167</v>
      </c>
      <c r="D148" s="118">
        <f>D149</f>
        <v>2236</v>
      </c>
      <c r="E148" s="100">
        <f t="shared" si="5"/>
        <v>103.2</v>
      </c>
    </row>
    <row r="149" spans="1:5" ht="38.25">
      <c r="A149" s="150" t="s">
        <v>305</v>
      </c>
      <c r="B149" s="151" t="s">
        <v>306</v>
      </c>
      <c r="C149" s="152">
        <v>2167</v>
      </c>
      <c r="D149" s="152">
        <v>2236</v>
      </c>
      <c r="E149" s="102">
        <f t="shared" si="5"/>
        <v>103.2</v>
      </c>
    </row>
    <row r="150" spans="1:5" s="17" customFormat="1" ht="51">
      <c r="A150" s="116" t="s">
        <v>307</v>
      </c>
      <c r="B150" s="122" t="s">
        <v>308</v>
      </c>
      <c r="C150" s="123">
        <f>C151</f>
        <v>66</v>
      </c>
      <c r="D150" s="123">
        <f>D151</f>
        <v>29.5</v>
      </c>
      <c r="E150" s="100">
        <f t="shared" si="5"/>
        <v>44.7</v>
      </c>
    </row>
    <row r="151" spans="1:5" s="18" customFormat="1" ht="63.75">
      <c r="A151" s="124" t="s">
        <v>309</v>
      </c>
      <c r="B151" s="125" t="s">
        <v>310</v>
      </c>
      <c r="C151" s="126">
        <v>66</v>
      </c>
      <c r="D151" s="126">
        <v>29.5</v>
      </c>
      <c r="E151" s="102">
        <f t="shared" si="5"/>
        <v>44.7</v>
      </c>
    </row>
    <row r="152" spans="1:5" s="18" customFormat="1" ht="25.5">
      <c r="A152" s="153" t="s">
        <v>199</v>
      </c>
      <c r="B152" s="154" t="s">
        <v>200</v>
      </c>
      <c r="C152" s="123">
        <f>C153</f>
        <v>700</v>
      </c>
      <c r="D152" s="123">
        <f>D153</f>
        <v>700</v>
      </c>
      <c r="E152" s="100">
        <f t="shared" si="5"/>
        <v>100</v>
      </c>
    </row>
    <row r="153" spans="1:5" s="18" customFormat="1" ht="25.5">
      <c r="A153" s="155" t="s">
        <v>201</v>
      </c>
      <c r="B153" s="156" t="s">
        <v>202</v>
      </c>
      <c r="C153" s="126">
        <v>700</v>
      </c>
      <c r="D153" s="126">
        <v>700</v>
      </c>
      <c r="E153" s="102">
        <f t="shared" si="5"/>
        <v>100</v>
      </c>
    </row>
    <row r="154" spans="1:5" s="17" customFormat="1" ht="38.25">
      <c r="A154" s="157" t="s">
        <v>311</v>
      </c>
      <c r="B154" s="122" t="s">
        <v>312</v>
      </c>
      <c r="C154" s="123">
        <f>C155</f>
        <v>1073.6</v>
      </c>
      <c r="D154" s="123">
        <f>D155</f>
        <v>1088.7</v>
      </c>
      <c r="E154" s="100">
        <f t="shared" si="5"/>
        <v>101.4</v>
      </c>
    </row>
    <row r="155" spans="1:5" s="18" customFormat="1" ht="51">
      <c r="A155" s="124" t="s">
        <v>313</v>
      </c>
      <c r="B155" s="125" t="s">
        <v>314</v>
      </c>
      <c r="C155" s="126">
        <v>1073.6</v>
      </c>
      <c r="D155" s="126">
        <v>1088.7</v>
      </c>
      <c r="E155" s="102">
        <f t="shared" si="5"/>
        <v>101.4</v>
      </c>
    </row>
    <row r="156" spans="1:5" s="18" customFormat="1" ht="40.5" customHeight="1">
      <c r="A156" s="153" t="s">
        <v>177</v>
      </c>
      <c r="B156" s="127" t="s">
        <v>178</v>
      </c>
      <c r="C156" s="123">
        <f>C157</f>
        <v>40</v>
      </c>
      <c r="D156" s="123">
        <f>D157</f>
        <v>40</v>
      </c>
      <c r="E156" s="100">
        <f t="shared" si="5"/>
        <v>100</v>
      </c>
    </row>
    <row r="157" spans="1:5" s="18" customFormat="1" ht="51">
      <c r="A157" s="155" t="s">
        <v>179</v>
      </c>
      <c r="B157" s="128" t="s">
        <v>180</v>
      </c>
      <c r="C157" s="126">
        <v>40</v>
      </c>
      <c r="D157" s="126">
        <v>40</v>
      </c>
      <c r="E157" s="102">
        <f t="shared" si="5"/>
        <v>100</v>
      </c>
    </row>
    <row r="158" spans="1:5" s="16" customFormat="1" ht="38.25">
      <c r="A158" s="157" t="s">
        <v>315</v>
      </c>
      <c r="B158" s="129" t="s">
        <v>316</v>
      </c>
      <c r="C158" s="123">
        <f>C159</f>
        <v>5782.6</v>
      </c>
      <c r="D158" s="123">
        <f>D159</f>
        <v>5671.8</v>
      </c>
      <c r="E158" s="100">
        <f t="shared" si="5"/>
        <v>98.1</v>
      </c>
    </row>
    <row r="159" spans="1:5" s="16" customFormat="1" ht="38.25">
      <c r="A159" s="124" t="s">
        <v>317</v>
      </c>
      <c r="B159" s="158" t="s">
        <v>318</v>
      </c>
      <c r="C159" s="126">
        <v>5782.6</v>
      </c>
      <c r="D159" s="126">
        <v>5671.8</v>
      </c>
      <c r="E159" s="102">
        <f t="shared" si="5"/>
        <v>98.1</v>
      </c>
    </row>
    <row r="160" spans="1:5" s="16" customFormat="1" ht="38.25">
      <c r="A160" s="157" t="s">
        <v>319</v>
      </c>
      <c r="B160" s="122" t="s">
        <v>320</v>
      </c>
      <c r="C160" s="123">
        <f>C161</f>
        <v>35284.200000000004</v>
      </c>
      <c r="D160" s="123">
        <f>D161</f>
        <v>35218</v>
      </c>
      <c r="E160" s="100">
        <f t="shared" si="5"/>
        <v>99.8</v>
      </c>
    </row>
    <row r="161" spans="1:5" s="16" customFormat="1" ht="38.25">
      <c r="A161" s="150" t="s">
        <v>321</v>
      </c>
      <c r="B161" s="125" t="s">
        <v>322</v>
      </c>
      <c r="C161" s="123">
        <f>SUM(C162:C166)</f>
        <v>35284.200000000004</v>
      </c>
      <c r="D161" s="123">
        <f>SUM(D162:D166)</f>
        <v>35218</v>
      </c>
      <c r="E161" s="100">
        <f t="shared" si="5"/>
        <v>99.8</v>
      </c>
    </row>
    <row r="162" spans="1:5" s="17" customFormat="1" ht="93" customHeight="1">
      <c r="A162" s="159"/>
      <c r="B162" s="160" t="s">
        <v>163</v>
      </c>
      <c r="C162" s="161">
        <v>278.5</v>
      </c>
      <c r="D162" s="161">
        <v>272.6</v>
      </c>
      <c r="E162" s="161">
        <f>ROUND(D162/C162%,1)</f>
        <v>97.9</v>
      </c>
    </row>
    <row r="163" spans="1:5" s="17" customFormat="1" ht="96" customHeight="1">
      <c r="A163" s="162"/>
      <c r="B163" s="163" t="s">
        <v>393</v>
      </c>
      <c r="C163" s="164">
        <v>836</v>
      </c>
      <c r="D163" s="164">
        <v>819</v>
      </c>
      <c r="E163" s="164">
        <f>ROUND(D163/C163%,1)</f>
        <v>98</v>
      </c>
    </row>
    <row r="164" spans="1:5" s="18" customFormat="1" ht="90.75" customHeight="1">
      <c r="A164" s="124"/>
      <c r="B164" s="165" t="s">
        <v>390</v>
      </c>
      <c r="C164" s="123">
        <v>1592</v>
      </c>
      <c r="D164" s="123">
        <v>1551</v>
      </c>
      <c r="E164" s="100">
        <f>+ROUND(D164/C164%,1)</f>
        <v>97.4</v>
      </c>
    </row>
    <row r="165" spans="1:5" s="17" customFormat="1" ht="63.75">
      <c r="A165" s="166"/>
      <c r="B165" s="167" t="s">
        <v>394</v>
      </c>
      <c r="C165" s="168">
        <v>32569.8</v>
      </c>
      <c r="D165" s="168">
        <v>32569.8</v>
      </c>
      <c r="E165" s="100">
        <f>+ROUND(D165/C165%,1)</f>
        <v>100</v>
      </c>
    </row>
    <row r="166" spans="1:5" s="17" customFormat="1" ht="38.25">
      <c r="A166" s="166"/>
      <c r="B166" s="169" t="s">
        <v>41</v>
      </c>
      <c r="C166" s="168">
        <f>SUM(C167:C168)</f>
        <v>7.8999999999999995</v>
      </c>
      <c r="D166" s="168">
        <f>SUM(D167:D168)</f>
        <v>5.6</v>
      </c>
      <c r="E166" s="100">
        <f>+ROUND(D166/C166%,1)</f>
        <v>70.9</v>
      </c>
    </row>
    <row r="167" spans="1:5" ht="178.5">
      <c r="A167" s="170"/>
      <c r="B167" s="50" t="s">
        <v>395</v>
      </c>
      <c r="C167" s="171">
        <v>2.3</v>
      </c>
      <c r="D167" s="171"/>
      <c r="E167" s="171">
        <f>ROUND(D167/C167%,1)</f>
        <v>0</v>
      </c>
    </row>
    <row r="168" spans="1:5" ht="63.75">
      <c r="A168" s="172"/>
      <c r="B168" s="76" t="s">
        <v>396</v>
      </c>
      <c r="C168" s="149">
        <v>5.6</v>
      </c>
      <c r="D168" s="149">
        <v>5.6</v>
      </c>
      <c r="E168" s="149">
        <f>ROUND(D168/C168%,1)</f>
        <v>100</v>
      </c>
    </row>
    <row r="169" spans="1:5" ht="51">
      <c r="A169" s="153" t="s">
        <v>203</v>
      </c>
      <c r="B169" s="173" t="s">
        <v>204</v>
      </c>
      <c r="C169" s="174">
        <f>C170</f>
        <v>17789</v>
      </c>
      <c r="D169" s="174">
        <f>D170</f>
        <v>17297.3</v>
      </c>
      <c r="E169" s="100">
        <f aca="true" t="shared" si="6" ref="E169:E178">+ROUND(D169/C169%,1)</f>
        <v>97.2</v>
      </c>
    </row>
    <row r="170" spans="1:5" ht="51">
      <c r="A170" s="175" t="s">
        <v>205</v>
      </c>
      <c r="B170" s="176" t="s">
        <v>206</v>
      </c>
      <c r="C170" s="177">
        <v>17789</v>
      </c>
      <c r="D170" s="177">
        <v>17297.3</v>
      </c>
      <c r="E170" s="102">
        <f t="shared" si="6"/>
        <v>97.2</v>
      </c>
    </row>
    <row r="171" spans="1:5" s="17" customFormat="1" ht="76.5">
      <c r="A171" s="157" t="s">
        <v>397</v>
      </c>
      <c r="B171" s="178" t="s">
        <v>398</v>
      </c>
      <c r="C171" s="123">
        <f>C172</f>
        <v>5884.2</v>
      </c>
      <c r="D171" s="123">
        <f>D172</f>
        <v>5418.8</v>
      </c>
      <c r="E171" s="100">
        <f t="shared" si="6"/>
        <v>92.1</v>
      </c>
    </row>
    <row r="172" spans="1:5" s="17" customFormat="1" ht="76.5">
      <c r="A172" s="179" t="s">
        <v>399</v>
      </c>
      <c r="B172" s="180" t="s">
        <v>400</v>
      </c>
      <c r="C172" s="181">
        <v>5884.2</v>
      </c>
      <c r="D172" s="181">
        <v>5418.8</v>
      </c>
      <c r="E172" s="102">
        <f t="shared" si="6"/>
        <v>92.1</v>
      </c>
    </row>
    <row r="173" spans="1:5" s="17" customFormat="1" ht="165.75">
      <c r="A173" s="157" t="s">
        <v>126</v>
      </c>
      <c r="B173" s="22" t="s">
        <v>244</v>
      </c>
      <c r="C173" s="123">
        <f>C174</f>
        <v>3117.2</v>
      </c>
      <c r="D173" s="123">
        <f>D174</f>
        <v>2220.7</v>
      </c>
      <c r="E173" s="100">
        <f t="shared" si="6"/>
        <v>71.2</v>
      </c>
    </row>
    <row r="174" spans="1:5" s="17" customFormat="1" ht="180" customHeight="1">
      <c r="A174" s="124" t="s">
        <v>127</v>
      </c>
      <c r="B174" s="182" t="s">
        <v>243</v>
      </c>
      <c r="C174" s="126">
        <v>3117.2</v>
      </c>
      <c r="D174" s="126">
        <v>2220.7</v>
      </c>
      <c r="E174" s="102">
        <f t="shared" si="6"/>
        <v>71.2</v>
      </c>
    </row>
    <row r="175" spans="1:5" s="17" customFormat="1" ht="25.5">
      <c r="A175" s="157" t="s">
        <v>207</v>
      </c>
      <c r="B175" s="22" t="s">
        <v>208</v>
      </c>
      <c r="C175" s="123">
        <f>C176</f>
        <v>1802</v>
      </c>
      <c r="D175" s="123">
        <f>D176</f>
        <v>1802</v>
      </c>
      <c r="E175" s="100">
        <f t="shared" si="6"/>
        <v>100</v>
      </c>
    </row>
    <row r="176" spans="1:5" s="17" customFormat="1" ht="25.5">
      <c r="A176" s="124" t="s">
        <v>209</v>
      </c>
      <c r="B176" s="182" t="s">
        <v>210</v>
      </c>
      <c r="C176" s="126">
        <v>1802</v>
      </c>
      <c r="D176" s="126">
        <v>1802</v>
      </c>
      <c r="E176" s="102">
        <f t="shared" si="6"/>
        <v>100</v>
      </c>
    </row>
    <row r="177" spans="1:6" ht="12.75">
      <c r="A177" s="116" t="s">
        <v>401</v>
      </c>
      <c r="B177" s="117" t="s">
        <v>402</v>
      </c>
      <c r="C177" s="118">
        <f>C178</f>
        <v>261802.70000000004</v>
      </c>
      <c r="D177" s="118">
        <f>D178</f>
        <v>261386.49999999997</v>
      </c>
      <c r="E177" s="100">
        <f t="shared" si="6"/>
        <v>99.8</v>
      </c>
      <c r="F177" s="30">
        <v>261386.5</v>
      </c>
    </row>
    <row r="178" spans="1:5" ht="25.5">
      <c r="A178" s="150" t="s">
        <v>403</v>
      </c>
      <c r="B178" s="151" t="s">
        <v>404</v>
      </c>
      <c r="C178" s="152">
        <f>SUM(C179:C185)</f>
        <v>261802.70000000004</v>
      </c>
      <c r="D178" s="152">
        <f>SUM(D179:D185)</f>
        <v>261386.49999999997</v>
      </c>
      <c r="E178" s="100">
        <f t="shared" si="6"/>
        <v>99.8</v>
      </c>
    </row>
    <row r="179" spans="1:5" s="17" customFormat="1" ht="12.75">
      <c r="A179" s="183"/>
      <c r="B179" s="160" t="s">
        <v>157</v>
      </c>
      <c r="C179" s="161">
        <v>29768.7</v>
      </c>
      <c r="D179" s="161">
        <v>28955.7</v>
      </c>
      <c r="E179" s="161">
        <f aca="true" t="shared" si="7" ref="E179:E185">ROUND(D179/C179%,1)</f>
        <v>97.3</v>
      </c>
    </row>
    <row r="180" spans="1:5" s="17" customFormat="1" ht="12.75">
      <c r="A180" s="183"/>
      <c r="B180" s="160" t="s">
        <v>405</v>
      </c>
      <c r="C180" s="161">
        <v>214544.6</v>
      </c>
      <c r="D180" s="161">
        <v>215271.8</v>
      </c>
      <c r="E180" s="161">
        <f t="shared" si="7"/>
        <v>100.3</v>
      </c>
    </row>
    <row r="181" spans="1:5" s="17" customFormat="1" ht="12.75">
      <c r="A181" s="183"/>
      <c r="B181" s="184" t="s">
        <v>165</v>
      </c>
      <c r="C181" s="161">
        <v>2627.7</v>
      </c>
      <c r="D181" s="161">
        <v>2526.8</v>
      </c>
      <c r="E181" s="161">
        <f t="shared" si="7"/>
        <v>96.2</v>
      </c>
    </row>
    <row r="182" spans="1:5" s="17" customFormat="1" ht="25.5">
      <c r="A182" s="183"/>
      <c r="B182" s="184" t="s">
        <v>36</v>
      </c>
      <c r="C182" s="161">
        <v>345.7</v>
      </c>
      <c r="D182" s="161">
        <v>346.9</v>
      </c>
      <c r="E182" s="161">
        <f t="shared" si="7"/>
        <v>100.3</v>
      </c>
    </row>
    <row r="183" spans="1:5" s="17" customFormat="1" ht="38.25">
      <c r="A183" s="183"/>
      <c r="B183" s="160" t="s">
        <v>166</v>
      </c>
      <c r="C183" s="161">
        <v>7731</v>
      </c>
      <c r="D183" s="161">
        <v>7605.9</v>
      </c>
      <c r="E183" s="161">
        <f t="shared" si="7"/>
        <v>98.4</v>
      </c>
    </row>
    <row r="184" spans="1:5" s="17" customFormat="1" ht="25.5">
      <c r="A184" s="183"/>
      <c r="B184" s="185" t="s">
        <v>164</v>
      </c>
      <c r="C184" s="161">
        <v>6749</v>
      </c>
      <c r="D184" s="161">
        <v>6643.4</v>
      </c>
      <c r="E184" s="161">
        <f t="shared" si="7"/>
        <v>98.4</v>
      </c>
    </row>
    <row r="185" spans="1:5" s="17" customFormat="1" ht="25.5">
      <c r="A185" s="183"/>
      <c r="B185" s="186" t="s">
        <v>406</v>
      </c>
      <c r="C185" s="164">
        <v>36</v>
      </c>
      <c r="D185" s="164">
        <v>36</v>
      </c>
      <c r="E185" s="164">
        <f t="shared" si="7"/>
        <v>100</v>
      </c>
    </row>
    <row r="186" spans="1:5" s="40" customFormat="1" ht="12.75">
      <c r="A186" s="187" t="s">
        <v>407</v>
      </c>
      <c r="B186" s="188" t="s">
        <v>40</v>
      </c>
      <c r="C186" s="189">
        <f>C187+C189+C191</f>
        <v>51477.899999999994</v>
      </c>
      <c r="D186" s="189">
        <f>D187+D189+D191</f>
        <v>46105.3</v>
      </c>
      <c r="E186" s="199">
        <f aca="true" t="shared" si="8" ref="E186:E208">+ROUND(D186/C186%,1)</f>
        <v>89.6</v>
      </c>
    </row>
    <row r="187" spans="1:5" s="17" customFormat="1" ht="51">
      <c r="A187" s="157" t="s">
        <v>408</v>
      </c>
      <c r="B187" s="190" t="s">
        <v>409</v>
      </c>
      <c r="C187" s="168">
        <f>C188</f>
        <v>16200</v>
      </c>
      <c r="D187" s="168">
        <f>D188</f>
        <v>11018.7</v>
      </c>
      <c r="E187" s="100">
        <f t="shared" si="8"/>
        <v>68</v>
      </c>
    </row>
    <row r="188" spans="1:5" s="18" customFormat="1" ht="63.75">
      <c r="A188" s="124" t="s">
        <v>410</v>
      </c>
      <c r="B188" s="191" t="s">
        <v>0</v>
      </c>
      <c r="C188" s="142">
        <v>16200</v>
      </c>
      <c r="D188" s="142">
        <v>11018.7</v>
      </c>
      <c r="E188" s="102">
        <f t="shared" si="8"/>
        <v>68</v>
      </c>
    </row>
    <row r="189" spans="1:5" s="17" customFormat="1" ht="63.75">
      <c r="A189" s="157" t="s">
        <v>1</v>
      </c>
      <c r="B189" s="190" t="s">
        <v>2</v>
      </c>
      <c r="C189" s="168">
        <f>C190</f>
        <v>15219.6</v>
      </c>
      <c r="D189" s="168">
        <f>D190</f>
        <v>15151.9</v>
      </c>
      <c r="E189" s="100">
        <f t="shared" si="8"/>
        <v>99.6</v>
      </c>
    </row>
    <row r="190" spans="1:5" s="18" customFormat="1" ht="63" customHeight="1">
      <c r="A190" s="124" t="s">
        <v>3</v>
      </c>
      <c r="B190" s="191" t="s">
        <v>4</v>
      </c>
      <c r="C190" s="142">
        <f>15194.7+24.9</f>
        <v>15219.6</v>
      </c>
      <c r="D190" s="142">
        <v>15151.9</v>
      </c>
      <c r="E190" s="102">
        <f t="shared" si="8"/>
        <v>99.6</v>
      </c>
    </row>
    <row r="191" spans="1:5" s="17" customFormat="1" ht="25.5">
      <c r="A191" s="157" t="s">
        <v>5</v>
      </c>
      <c r="B191" s="190" t="s">
        <v>6</v>
      </c>
      <c r="C191" s="168">
        <f>C192</f>
        <v>20058.3</v>
      </c>
      <c r="D191" s="168">
        <f>D192</f>
        <v>19934.7</v>
      </c>
      <c r="E191" s="100">
        <f t="shared" si="8"/>
        <v>99.4</v>
      </c>
    </row>
    <row r="192" spans="1:5" s="18" customFormat="1" ht="38.25">
      <c r="A192" s="124" t="s">
        <v>7</v>
      </c>
      <c r="B192" s="191" t="s">
        <v>8</v>
      </c>
      <c r="C192" s="142">
        <f>19853.7+204.6</f>
        <v>20058.3</v>
      </c>
      <c r="D192" s="142">
        <v>19934.7</v>
      </c>
      <c r="E192" s="102">
        <f t="shared" si="8"/>
        <v>99.4</v>
      </c>
    </row>
    <row r="193" spans="1:5" s="40" customFormat="1" ht="25.5">
      <c r="A193" s="187" t="s">
        <v>296</v>
      </c>
      <c r="B193" s="208" t="s">
        <v>295</v>
      </c>
      <c r="C193" s="209">
        <f>C194</f>
        <v>0</v>
      </c>
      <c r="D193" s="209">
        <f>D194</f>
        <v>730.7</v>
      </c>
      <c r="E193" s="199"/>
    </row>
    <row r="194" spans="1:5" s="18" customFormat="1" ht="27" customHeight="1">
      <c r="A194" s="124" t="s">
        <v>297</v>
      </c>
      <c r="B194" s="191" t="s">
        <v>298</v>
      </c>
      <c r="C194" s="142"/>
      <c r="D194" s="142">
        <v>730.7</v>
      </c>
      <c r="E194" s="102"/>
    </row>
    <row r="195" spans="1:5" ht="12.75">
      <c r="A195" s="119"/>
      <c r="B195" s="120" t="s">
        <v>9</v>
      </c>
      <c r="C195" s="19">
        <f>C13+C94</f>
        <v>1228331.8</v>
      </c>
      <c r="D195" s="19">
        <f>D13+D94</f>
        <v>1226331</v>
      </c>
      <c r="E195" s="199">
        <f t="shared" si="8"/>
        <v>99.8</v>
      </c>
    </row>
    <row r="196" spans="1:5" ht="12.75">
      <c r="A196" s="192"/>
      <c r="B196" s="193" t="s">
        <v>10</v>
      </c>
      <c r="C196" s="19"/>
      <c r="D196" s="19"/>
      <c r="E196" s="19"/>
    </row>
    <row r="197" spans="1:5" ht="12.75">
      <c r="A197" s="194" t="s">
        <v>11</v>
      </c>
      <c r="B197" s="117" t="s">
        <v>159</v>
      </c>
      <c r="C197" s="20">
        <v>64285</v>
      </c>
      <c r="D197" s="20">
        <v>61278</v>
      </c>
      <c r="E197" s="100">
        <f t="shared" si="8"/>
        <v>95.3</v>
      </c>
    </row>
    <row r="198" spans="1:5" ht="12.75">
      <c r="A198" s="194" t="s">
        <v>12</v>
      </c>
      <c r="B198" s="195" t="s">
        <v>162</v>
      </c>
      <c r="C198" s="20">
        <v>50</v>
      </c>
      <c r="D198" s="20"/>
      <c r="E198" s="100">
        <f t="shared" si="8"/>
        <v>0</v>
      </c>
    </row>
    <row r="199" spans="1:5" ht="25.5">
      <c r="A199" s="196" t="s">
        <v>13</v>
      </c>
      <c r="B199" s="106" t="s">
        <v>160</v>
      </c>
      <c r="C199" s="20">
        <v>1425.8</v>
      </c>
      <c r="D199" s="20">
        <v>1356.3</v>
      </c>
      <c r="E199" s="100">
        <f t="shared" si="8"/>
        <v>95.1</v>
      </c>
    </row>
    <row r="200" spans="1:5" ht="12.75">
      <c r="A200" s="194" t="s">
        <v>14</v>
      </c>
      <c r="B200" s="117" t="s">
        <v>158</v>
      </c>
      <c r="C200" s="20">
        <v>38537.4</v>
      </c>
      <c r="D200" s="20">
        <v>15368.2</v>
      </c>
      <c r="E200" s="100">
        <f t="shared" si="8"/>
        <v>39.9</v>
      </c>
    </row>
    <row r="201" spans="1:5" ht="12.75">
      <c r="A201" s="194" t="s">
        <v>15</v>
      </c>
      <c r="B201" s="117" t="s">
        <v>136</v>
      </c>
      <c r="C201" s="20">
        <v>215577.4</v>
      </c>
      <c r="D201" s="20">
        <v>127294.1</v>
      </c>
      <c r="E201" s="100">
        <f t="shared" si="8"/>
        <v>59</v>
      </c>
    </row>
    <row r="202" spans="1:5" ht="12.75">
      <c r="A202" s="197" t="s">
        <v>255</v>
      </c>
      <c r="B202" s="117" t="s">
        <v>133</v>
      </c>
      <c r="C202" s="20">
        <v>560</v>
      </c>
      <c r="D202" s="20">
        <v>560</v>
      </c>
      <c r="E202" s="100">
        <f t="shared" si="8"/>
        <v>100</v>
      </c>
    </row>
    <row r="203" spans="1:5" ht="12.75">
      <c r="A203" s="194" t="s">
        <v>16</v>
      </c>
      <c r="B203" s="117" t="s">
        <v>137</v>
      </c>
      <c r="C203" s="20">
        <v>540396.1</v>
      </c>
      <c r="D203" s="20">
        <v>535934.3</v>
      </c>
      <c r="E203" s="100">
        <f t="shared" si="8"/>
        <v>99.2</v>
      </c>
    </row>
    <row r="204" spans="1:5" ht="25.5">
      <c r="A204" s="194" t="s">
        <v>17</v>
      </c>
      <c r="B204" s="198" t="s">
        <v>161</v>
      </c>
      <c r="C204" s="20">
        <f>13735.1+24.9</f>
        <v>13760</v>
      </c>
      <c r="D204" s="20">
        <v>13282.4</v>
      </c>
      <c r="E204" s="100">
        <f t="shared" si="8"/>
        <v>96.5</v>
      </c>
    </row>
    <row r="205" spans="1:5" ht="12.75">
      <c r="A205" s="194" t="s">
        <v>18</v>
      </c>
      <c r="B205" s="117" t="s">
        <v>19</v>
      </c>
      <c r="C205" s="20">
        <v>245394.5</v>
      </c>
      <c r="D205" s="20">
        <v>241883.2</v>
      </c>
      <c r="E205" s="100">
        <f t="shared" si="8"/>
        <v>98.6</v>
      </c>
    </row>
    <row r="206" spans="1:5" ht="12.75">
      <c r="A206" s="194" t="s">
        <v>20</v>
      </c>
      <c r="B206" s="117" t="s">
        <v>138</v>
      </c>
      <c r="C206" s="20">
        <v>66387.2</v>
      </c>
      <c r="D206" s="20">
        <v>51280.5</v>
      </c>
      <c r="E206" s="100">
        <f t="shared" si="8"/>
        <v>77.2</v>
      </c>
    </row>
    <row r="207" spans="1:5" ht="12.75">
      <c r="A207" s="194" t="s">
        <v>21</v>
      </c>
      <c r="B207" s="117" t="s">
        <v>385</v>
      </c>
      <c r="C207" s="20">
        <v>102811.3</v>
      </c>
      <c r="D207" s="20">
        <v>102121.5</v>
      </c>
      <c r="E207" s="100">
        <f t="shared" si="8"/>
        <v>99.3</v>
      </c>
    </row>
    <row r="208" spans="1:5" ht="12.75">
      <c r="A208" s="87"/>
      <c r="B208" s="120" t="s">
        <v>237</v>
      </c>
      <c r="C208" s="19">
        <f>SUM(C197:C207)</f>
        <v>1289184.7</v>
      </c>
      <c r="D208" s="19">
        <f>SUM(D197:D207)</f>
        <v>1150358.5</v>
      </c>
      <c r="E208" s="199">
        <f t="shared" si="8"/>
        <v>89.2</v>
      </c>
    </row>
    <row r="209" spans="1:5" ht="12.75">
      <c r="A209" s="116"/>
      <c r="B209" s="117" t="s">
        <v>238</v>
      </c>
      <c r="C209" s="20">
        <f>C195-C208</f>
        <v>-60852.89999999991</v>
      </c>
      <c r="D209" s="20">
        <f>D195-D208</f>
        <v>75972.5</v>
      </c>
      <c r="E209" s="100"/>
    </row>
    <row r="210" ht="12.75" hidden="1"/>
    <row r="211" ht="12.75" hidden="1"/>
    <row r="212" ht="12.75" hidden="1"/>
    <row r="213" ht="12.75" hidden="1"/>
    <row r="214" spans="3:5" s="3" customFormat="1" ht="12.75" hidden="1">
      <c r="C214" s="15"/>
      <c r="D214" s="15"/>
      <c r="E214" s="15"/>
    </row>
    <row r="215" spans="3:5" s="3" customFormat="1" ht="12.75" hidden="1">
      <c r="C215" s="15"/>
      <c r="D215" s="15"/>
      <c r="E215" s="15"/>
    </row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9" ht="12.75">
      <c r="B829" s="30" t="s">
        <v>381</v>
      </c>
    </row>
    <row r="830" spans="2:4" ht="12.75">
      <c r="B830" s="30" t="s">
        <v>382</v>
      </c>
      <c r="D830" s="28" t="s">
        <v>383</v>
      </c>
    </row>
  </sheetData>
  <sheetProtection/>
  <mergeCells count="10">
    <mergeCell ref="A11:A12"/>
    <mergeCell ref="B11:B12"/>
    <mergeCell ref="C11:C12"/>
    <mergeCell ref="C1:E1"/>
    <mergeCell ref="D11:D12"/>
    <mergeCell ref="E11:E12"/>
    <mergeCell ref="B2:E2"/>
    <mergeCell ref="B3:E3"/>
    <mergeCell ref="B4:E4"/>
    <mergeCell ref="B5:E5"/>
  </mergeCells>
  <printOptions/>
  <pageMargins left="0.72" right="0.17" top="0.4" bottom="0.39" header="0.17" footer="0.17"/>
  <pageSetup horizontalDpi="600" verticalDpi="600" orientation="portrait" paperSize="9" r:id="rId1"/>
  <headerFooter alignWithMargins="0">
    <oddFooter>&amp;L&amp;"Times New Roman,обычный"&amp;8&amp;F\&amp;A&amp;C&amp;"Times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56"/>
  <sheetViews>
    <sheetView tabSelected="1" zoomScalePageLayoutView="0" workbookViewId="0" topLeftCell="A1">
      <pane xSplit="2" ySplit="15" topLeftCell="C3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E10" sqref="E10"/>
    </sheetView>
  </sheetViews>
  <sheetFormatPr defaultColWidth="9.00390625" defaultRowHeight="12.75"/>
  <cols>
    <col min="1" max="1" width="22.125" style="1" customWidth="1"/>
    <col min="2" max="2" width="44.75390625" style="1" customWidth="1"/>
    <col min="3" max="3" width="11.125" style="1" customWidth="1"/>
    <col min="4" max="4" width="10.25390625" style="1" customWidth="1"/>
    <col min="5" max="5" width="6.375" style="1" customWidth="1"/>
    <col min="6" max="16384" width="9.125" style="1" customWidth="1"/>
  </cols>
  <sheetData>
    <row r="1" spans="1:11" s="30" customFormat="1" ht="12.75" customHeight="1">
      <c r="A1" s="28"/>
      <c r="B1" s="28"/>
      <c r="C1" s="200" t="s">
        <v>118</v>
      </c>
      <c r="D1" s="81"/>
      <c r="E1" s="81"/>
      <c r="G1" s="200"/>
      <c r="H1" s="81"/>
      <c r="I1" s="81"/>
      <c r="K1" s="81"/>
    </row>
    <row r="2" spans="1:11" s="30" customFormat="1" ht="12.75" customHeight="1">
      <c r="A2" s="28"/>
      <c r="B2" s="30" t="s">
        <v>139</v>
      </c>
      <c r="C2" s="201"/>
      <c r="D2" s="82"/>
      <c r="E2" s="82"/>
      <c r="G2" s="201"/>
      <c r="H2" s="82"/>
      <c r="I2" s="82"/>
      <c r="K2" s="82"/>
    </row>
    <row r="3" spans="1:11" s="30" customFormat="1" ht="12.75" customHeight="1">
      <c r="A3" s="28"/>
      <c r="B3" s="1" t="s">
        <v>79</v>
      </c>
      <c r="C3" s="5"/>
      <c r="D3" s="41"/>
      <c r="E3" s="41"/>
      <c r="G3" s="5"/>
      <c r="H3" s="41"/>
      <c r="I3" s="41"/>
      <c r="K3" s="41"/>
    </row>
    <row r="4" spans="1:11" s="30" customFormat="1" ht="12.75" customHeight="1">
      <c r="A4" s="28"/>
      <c r="B4" s="30" t="s">
        <v>411</v>
      </c>
      <c r="C4" s="5"/>
      <c r="D4" s="41"/>
      <c r="E4" s="41"/>
      <c r="G4" s="5"/>
      <c r="H4" s="41"/>
      <c r="I4" s="41"/>
      <c r="K4" s="41"/>
    </row>
    <row r="5" spans="1:11" s="30" customFormat="1" ht="10.5" customHeight="1">
      <c r="A5" s="28"/>
      <c r="C5" s="200"/>
      <c r="D5" s="81"/>
      <c r="E5" s="81"/>
      <c r="G5" s="200"/>
      <c r="H5" s="81"/>
      <c r="I5" s="81"/>
      <c r="K5" s="81"/>
    </row>
    <row r="6" spans="1:5" s="7" customFormat="1" ht="12.75">
      <c r="A6" s="53"/>
      <c r="B6" s="53"/>
      <c r="C6" s="43"/>
      <c r="D6" s="43"/>
      <c r="E6" s="43"/>
    </row>
    <row r="7" spans="1:5" ht="1.5" customHeight="1">
      <c r="A7" s="21"/>
      <c r="B7" s="42"/>
      <c r="C7" s="55"/>
      <c r="D7" s="55"/>
      <c r="E7" s="55"/>
    </row>
    <row r="8" spans="1:5" ht="3" customHeight="1" hidden="1">
      <c r="A8" s="56"/>
      <c r="B8" s="56"/>
      <c r="C8" s="57"/>
      <c r="D8" s="57"/>
      <c r="E8" s="57"/>
    </row>
    <row r="9" spans="1:5" s="2" customFormat="1" ht="17.25" customHeight="1">
      <c r="A9" s="58" t="s">
        <v>276</v>
      </c>
      <c r="B9" s="59"/>
      <c r="C9" s="59"/>
      <c r="D9" s="59"/>
      <c r="E9" s="59"/>
    </row>
    <row r="10" spans="1:5" s="2" customFormat="1" ht="60" customHeight="1">
      <c r="A10" s="58" t="s">
        <v>82</v>
      </c>
      <c r="B10" s="59"/>
      <c r="C10" s="59"/>
      <c r="D10" s="59"/>
      <c r="E10" s="59"/>
    </row>
    <row r="11" spans="1:5" s="2" customFormat="1" ht="3.75" customHeight="1" hidden="1">
      <c r="A11" s="58"/>
      <c r="B11" s="59"/>
      <c r="C11" s="59"/>
      <c r="D11" s="59"/>
      <c r="E11" s="59"/>
    </row>
    <row r="12" spans="1:5" s="2" customFormat="1" ht="0.75" customHeight="1" hidden="1">
      <c r="A12" s="58"/>
      <c r="B12" s="59"/>
      <c r="C12" s="59"/>
      <c r="D12" s="59"/>
      <c r="E12" s="59"/>
    </row>
    <row r="13" spans="3:5" ht="11.25" customHeight="1">
      <c r="C13" s="52"/>
      <c r="D13" s="52"/>
      <c r="E13" s="52" t="s">
        <v>384</v>
      </c>
    </row>
    <row r="14" spans="1:5" ht="22.5" customHeight="1">
      <c r="A14" s="219" t="s">
        <v>43</v>
      </c>
      <c r="B14" s="218" t="s">
        <v>112</v>
      </c>
      <c r="C14" s="217" t="s">
        <v>80</v>
      </c>
      <c r="D14" s="217" t="s">
        <v>81</v>
      </c>
      <c r="E14" s="217" t="s">
        <v>335</v>
      </c>
    </row>
    <row r="15" spans="1:5" s="51" customFormat="1" ht="28.5" customHeight="1">
      <c r="A15" s="219"/>
      <c r="B15" s="218"/>
      <c r="C15" s="217"/>
      <c r="D15" s="217"/>
      <c r="E15" s="217"/>
    </row>
    <row r="16" spans="1:5" ht="0.75" customHeight="1" hidden="1">
      <c r="A16" s="61" t="s">
        <v>113</v>
      </c>
      <c r="B16" s="62" t="s">
        <v>114</v>
      </c>
      <c r="C16" s="60"/>
      <c r="D16" s="60"/>
      <c r="E16" s="60"/>
    </row>
    <row r="17" spans="1:5" s="2" customFormat="1" ht="25.5" hidden="1">
      <c r="A17" s="61" t="s">
        <v>115</v>
      </c>
      <c r="B17" s="44" t="s">
        <v>116</v>
      </c>
      <c r="C17" s="63">
        <f>C18-C20</f>
        <v>0</v>
      </c>
      <c r="D17" s="63">
        <f>D18-D20</f>
        <v>0</v>
      </c>
      <c r="E17" s="63" t="e">
        <f>ROUND(D17/C17%,1)</f>
        <v>#DIV/0!</v>
      </c>
    </row>
    <row r="18" spans="1:5" ht="12.75" hidden="1">
      <c r="A18" s="64"/>
      <c r="B18" s="9"/>
      <c r="C18" s="54"/>
      <c r="D18" s="54"/>
      <c r="E18" s="54"/>
    </row>
    <row r="19" spans="1:5" ht="12.75" hidden="1">
      <c r="A19" s="64"/>
      <c r="B19" s="65"/>
      <c r="C19" s="54"/>
      <c r="D19" s="54"/>
      <c r="E19" s="54"/>
    </row>
    <row r="20" spans="1:5" ht="25.5" customHeight="1" hidden="1">
      <c r="A20" s="64"/>
      <c r="B20" s="65"/>
      <c r="C20" s="54"/>
      <c r="D20" s="54"/>
      <c r="E20" s="54"/>
    </row>
    <row r="21" spans="1:5" s="46" customFormat="1" ht="12.75" hidden="1">
      <c r="A21" s="64"/>
      <c r="B21" s="65"/>
      <c r="C21" s="54"/>
      <c r="D21" s="54"/>
      <c r="E21" s="54"/>
    </row>
    <row r="22" spans="1:5" s="46" customFormat="1" ht="25.5" customHeight="1" hidden="1">
      <c r="A22" s="66"/>
      <c r="B22" s="67"/>
      <c r="C22" s="63"/>
      <c r="D22" s="63"/>
      <c r="E22" s="63"/>
    </row>
    <row r="23" spans="1:5" s="46" customFormat="1" ht="12.75" hidden="1">
      <c r="A23" s="8" t="s">
        <v>229</v>
      </c>
      <c r="B23" s="65" t="s">
        <v>78</v>
      </c>
      <c r="C23" s="54">
        <f aca="true" t="shared" si="0" ref="C23:D25">C24</f>
        <v>203.7</v>
      </c>
      <c r="D23" s="54">
        <f t="shared" si="0"/>
        <v>28.7</v>
      </c>
      <c r="E23" s="54">
        <f>ROUND(D23/C23%,1)</f>
        <v>14.1</v>
      </c>
    </row>
    <row r="24" spans="1:5" s="46" customFormat="1" ht="12.75" hidden="1">
      <c r="A24" s="8" t="s">
        <v>230</v>
      </c>
      <c r="B24" s="65" t="s">
        <v>83</v>
      </c>
      <c r="C24" s="54">
        <f t="shared" si="0"/>
        <v>203.7</v>
      </c>
      <c r="D24" s="54">
        <f t="shared" si="0"/>
        <v>28.7</v>
      </c>
      <c r="E24" s="54">
        <f>ROUND(D24/C24%,1)</f>
        <v>14.1</v>
      </c>
    </row>
    <row r="25" spans="1:5" s="46" customFormat="1" ht="25.5" hidden="1">
      <c r="A25" s="8" t="s">
        <v>231</v>
      </c>
      <c r="B25" s="65" t="s">
        <v>84</v>
      </c>
      <c r="C25" s="54">
        <f t="shared" si="0"/>
        <v>203.7</v>
      </c>
      <c r="D25" s="54">
        <f t="shared" si="0"/>
        <v>28.7</v>
      </c>
      <c r="E25" s="54">
        <f>ROUND(D25/C25%,1)</f>
        <v>14.1</v>
      </c>
    </row>
    <row r="26" spans="1:5" s="46" customFormat="1" ht="12.75" hidden="1">
      <c r="A26" s="12"/>
      <c r="B26" s="69" t="s">
        <v>336</v>
      </c>
      <c r="C26" s="70">
        <v>203.7</v>
      </c>
      <c r="D26" s="70">
        <v>28.7</v>
      </c>
      <c r="E26" s="70"/>
    </row>
    <row r="27" spans="1:5" s="46" customFormat="1" ht="12.75">
      <c r="A27" s="8" t="s">
        <v>229</v>
      </c>
      <c r="B27" s="65" t="s">
        <v>337</v>
      </c>
      <c r="C27" s="73">
        <v>16184.4</v>
      </c>
      <c r="D27" s="54">
        <v>14394.9</v>
      </c>
      <c r="E27" s="54">
        <v>88.9</v>
      </c>
    </row>
    <row r="28" spans="1:5" s="46" customFormat="1" ht="12.75">
      <c r="A28" s="8" t="s">
        <v>230</v>
      </c>
      <c r="B28" s="65" t="s">
        <v>91</v>
      </c>
      <c r="C28" s="73">
        <v>16184.4</v>
      </c>
      <c r="D28" s="54">
        <v>14394.9</v>
      </c>
      <c r="E28" s="54">
        <v>88.9</v>
      </c>
    </row>
    <row r="29" spans="1:5" s="46" customFormat="1" ht="25.5">
      <c r="A29" s="8" t="s">
        <v>231</v>
      </c>
      <c r="B29" s="65" t="s">
        <v>92</v>
      </c>
      <c r="C29" s="73">
        <v>16184.4</v>
      </c>
      <c r="D29" s="54">
        <v>14394.9</v>
      </c>
      <c r="E29" s="54">
        <v>88.9</v>
      </c>
    </row>
    <row r="30" spans="1:5" s="46" customFormat="1" ht="25.5">
      <c r="A30" s="8" t="s">
        <v>93</v>
      </c>
      <c r="B30" s="65" t="s">
        <v>94</v>
      </c>
      <c r="C30" s="73">
        <v>16184.4</v>
      </c>
      <c r="D30" s="54">
        <v>14394.9</v>
      </c>
      <c r="E30" s="54">
        <v>88.9</v>
      </c>
    </row>
    <row r="31" spans="1:5" s="46" customFormat="1" ht="12.75">
      <c r="A31" s="8" t="s">
        <v>232</v>
      </c>
      <c r="B31" s="65" t="s">
        <v>338</v>
      </c>
      <c r="C31" s="73">
        <v>16452.9</v>
      </c>
      <c r="D31" s="54">
        <v>14201.5</v>
      </c>
      <c r="E31" s="54">
        <v>86.3</v>
      </c>
    </row>
    <row r="32" spans="1:5" s="46" customFormat="1" ht="12.75">
      <c r="A32" s="8" t="s">
        <v>232</v>
      </c>
      <c r="B32" s="65" t="s">
        <v>95</v>
      </c>
      <c r="C32" s="73">
        <v>16452.9</v>
      </c>
      <c r="D32" s="54">
        <v>14201.5</v>
      </c>
      <c r="E32" s="54">
        <v>86.3</v>
      </c>
    </row>
    <row r="33" spans="1:5" s="46" customFormat="1" ht="12.75">
      <c r="A33" s="8" t="s">
        <v>96</v>
      </c>
      <c r="B33" s="65" t="s">
        <v>97</v>
      </c>
      <c r="C33" s="73">
        <v>16452.9</v>
      </c>
      <c r="D33" s="54">
        <v>14201.5</v>
      </c>
      <c r="E33" s="54">
        <v>86.3</v>
      </c>
    </row>
    <row r="34" spans="1:5" s="46" customFormat="1" ht="25.5">
      <c r="A34" s="8" t="s">
        <v>98</v>
      </c>
      <c r="B34" s="65" t="s">
        <v>99</v>
      </c>
      <c r="C34" s="73">
        <v>16452.9</v>
      </c>
      <c r="D34" s="54">
        <v>14201.5</v>
      </c>
      <c r="E34" s="54">
        <v>86.3</v>
      </c>
    </row>
    <row r="35" spans="1:5" s="46" customFormat="1" ht="25.5">
      <c r="A35" s="8" t="s">
        <v>100</v>
      </c>
      <c r="B35" s="65" t="s">
        <v>101</v>
      </c>
      <c r="C35" s="73">
        <v>16452.9</v>
      </c>
      <c r="D35" s="54">
        <v>14201.5</v>
      </c>
      <c r="E35" s="54">
        <v>86.3</v>
      </c>
    </row>
    <row r="36" spans="1:5" s="46" customFormat="1" ht="24.75" customHeight="1">
      <c r="A36" s="8"/>
      <c r="B36" s="65" t="s">
        <v>339</v>
      </c>
      <c r="C36" s="73">
        <v>268.5</v>
      </c>
      <c r="D36" s="54">
        <v>193.4</v>
      </c>
      <c r="E36" s="54"/>
    </row>
    <row r="37" spans="1:5" s="46" customFormat="1" ht="12.75">
      <c r="A37" s="8"/>
      <c r="B37" s="69"/>
      <c r="C37" s="70"/>
      <c r="D37" s="70"/>
      <c r="E37" s="70" t="e">
        <f>ROUND(D37/C37%,1)</f>
        <v>#DIV/0!</v>
      </c>
    </row>
    <row r="38" spans="1:5" s="72" customFormat="1" ht="13.5">
      <c r="A38" s="68"/>
      <c r="B38" s="66"/>
      <c r="C38" s="71"/>
      <c r="D38" s="71"/>
      <c r="E38" s="63" t="e">
        <f>ROUND(D38/C38%,1)</f>
        <v>#DIV/0!</v>
      </c>
    </row>
    <row r="39" spans="1:5" s="72" customFormat="1" ht="13.5">
      <c r="A39" s="24"/>
      <c r="B39" s="13"/>
      <c r="C39" s="73"/>
      <c r="D39" s="73"/>
      <c r="E39" s="54"/>
    </row>
    <row r="40" spans="1:5" s="46" customFormat="1" ht="11.25" customHeight="1">
      <c r="A40" s="48"/>
      <c r="B40" s="13"/>
      <c r="C40" s="73"/>
      <c r="D40" s="73"/>
      <c r="E40" s="54" t="e">
        <f>ROUND(D40/C40%,1)</f>
        <v>#DIV/0!</v>
      </c>
    </row>
    <row r="41" spans="1:5" s="46" customFormat="1" ht="38.25" customHeight="1" hidden="1">
      <c r="A41" s="48"/>
      <c r="B41" s="4"/>
      <c r="C41" s="73"/>
      <c r="D41" s="73"/>
      <c r="E41" s="54"/>
    </row>
    <row r="42" spans="1:5" s="46" customFormat="1" ht="51.75" customHeight="1" hidden="1">
      <c r="A42" s="48"/>
      <c r="B42" s="4"/>
      <c r="C42" s="73"/>
      <c r="D42" s="73"/>
      <c r="E42" s="54"/>
    </row>
    <row r="43" spans="1:5" s="2" customFormat="1" ht="29.25" customHeight="1" hidden="1">
      <c r="A43" s="48"/>
      <c r="B43" s="75"/>
      <c r="C43" s="63"/>
      <c r="D43" s="63"/>
      <c r="E43" s="63"/>
    </row>
    <row r="44" spans="1:2" ht="12.75" customHeight="1">
      <c r="A44" s="74"/>
      <c r="B44" s="51"/>
    </row>
    <row r="45" ht="15" hidden="1">
      <c r="A45" s="51"/>
    </row>
    <row r="47" spans="1:4" ht="12.75">
      <c r="A47" s="1" t="s">
        <v>340</v>
      </c>
      <c r="D47" s="1" t="s">
        <v>59</v>
      </c>
    </row>
    <row r="56" spans="3:5" ht="12.75">
      <c r="C56" s="45"/>
      <c r="D56" s="45"/>
      <c r="E56" s="45"/>
    </row>
  </sheetData>
  <sheetProtection/>
  <mergeCells count="5">
    <mergeCell ref="E14:E15"/>
    <mergeCell ref="B14:B15"/>
    <mergeCell ref="C14:C15"/>
    <mergeCell ref="A14:A15"/>
    <mergeCell ref="D14:D15"/>
  </mergeCells>
  <printOptions/>
  <pageMargins left="0.73" right="0.17" top="0.26" bottom="0.36" header="0.17" footer="0.17"/>
  <pageSetup horizontalDpi="600" verticalDpi="600" orientation="portrait" paperSize="9" r:id="rId1"/>
  <headerFooter alignWithMargins="0">
    <oddFooter>&amp;L&amp;"Times New Roman,обычный"&amp;8&amp;F\&amp;A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User</cp:lastModifiedBy>
  <cp:lastPrinted>2010-04-30T05:24:09Z</cp:lastPrinted>
  <dcterms:created xsi:type="dcterms:W3CDTF">1999-12-06T06:02:52Z</dcterms:created>
  <dcterms:modified xsi:type="dcterms:W3CDTF">2012-05-30T11:46:31Z</dcterms:modified>
  <cp:category/>
  <cp:version/>
  <cp:contentType/>
  <cp:contentStatus/>
</cp:coreProperties>
</file>